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3B52A89D-C634-447F-BE28-BBB2AF9FB893}" xr6:coauthVersionLast="45" xr6:coauthVersionMax="45" xr10:uidLastSave="{00000000-0000-0000-0000-000000000000}"/>
  <bookViews>
    <workbookView xWindow="-108" yWindow="-108" windowWidth="23256" windowHeight="12576" tabRatio="918" xr2:uid="{00000000-000D-0000-FFFF-FFFF00000000}"/>
  </bookViews>
  <sheets>
    <sheet name="Infos" sheetId="1" r:id="rId1"/>
    <sheet name="Tourenprotokoll" sheetId="2" r:id="rId2"/>
    <sheet name="Notfallkonzept" sheetId="3" r:id="rId3"/>
    <sheet name="DropTours" sheetId="12" r:id="rId4"/>
    <sheet name="Anmeldeformular" sheetId="4" r:id="rId5"/>
    <sheet name="Daten" sheetId="13" state="hidden" r:id="rId6"/>
    <sheet name="Abrechnung_KiBe" sheetId="11" r:id="rId7"/>
    <sheet name="Abrechnug_Kurs" sheetId="7" r:id="rId8"/>
    <sheet name="Abrechnung_JO" sheetId="8" r:id="rId9"/>
    <sheet name="Abrechnung_Sektion" sheetId="6" r:id="rId10"/>
  </sheets>
  <definedNames>
    <definedName name="Anmeldeinfos">DropTours!$V:$AZ</definedName>
    <definedName name="_xlnm.Print_Area" localSheetId="6">Abrechnung_KiBe!$A$1:$H$73</definedName>
    <definedName name="_xlnm.Print_Area" localSheetId="2">Notfallkonzept!$A$1:$I$53</definedName>
    <definedName name="_xlnm.Print_Area" localSheetId="1">Tourenprotokoll!$A$1:$J$19</definedName>
    <definedName name="_xlnm.Print_Titles" localSheetId="4">Anmeldeformular!$5:$7</definedName>
    <definedName name="Erfahrung">Daten!$I$4:$J$11</definedName>
    <definedName name="Material">Daten!$C$4:$D$8</definedName>
    <definedName name="Namen1" comment="Ausbildungsstand der Teilnehmenden">Daten!$A$4:$A$8</definedName>
    <definedName name="Namen2">Daten!$C$4:$C$8</definedName>
    <definedName name="Namen3">Daten!$F$4:$F$11</definedName>
    <definedName name="Namen4">Daten!$I$4:$I$11</definedName>
    <definedName name="Verfügbar">Daten!$F$4:$G$11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8" i="4" l="1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58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V3" i="4"/>
  <c r="V8" i="4"/>
  <c r="M2" i="4"/>
  <c r="K54" i="11"/>
  <c r="M1" i="4"/>
  <c r="K55" i="11"/>
  <c r="K56" i="11"/>
  <c r="K64" i="11"/>
  <c r="K62" i="11"/>
  <c r="K61" i="11"/>
  <c r="K59" i="11"/>
  <c r="C9" i="4"/>
  <c r="D9" i="4"/>
  <c r="E9" i="4"/>
  <c r="F9" i="4"/>
  <c r="G9" i="4"/>
  <c r="H9" i="4"/>
  <c r="J9" i="4"/>
  <c r="K9" i="4"/>
  <c r="L9" i="4"/>
  <c r="M9" i="4"/>
  <c r="N9" i="4"/>
  <c r="O9" i="4"/>
  <c r="P9" i="4"/>
  <c r="S9" i="4"/>
  <c r="T9" i="4"/>
  <c r="U9" i="4"/>
  <c r="V9" i="4"/>
  <c r="W3" i="4"/>
  <c r="W9" i="4"/>
  <c r="X3" i="4"/>
  <c r="X9" i="4"/>
  <c r="Y9" i="4"/>
  <c r="Z9" i="4"/>
  <c r="AA9" i="4"/>
  <c r="AB9" i="4"/>
  <c r="C10" i="4"/>
  <c r="D10" i="4"/>
  <c r="E10" i="4"/>
  <c r="F10" i="4"/>
  <c r="G10" i="4"/>
  <c r="H10" i="4"/>
  <c r="J10" i="4"/>
  <c r="K10" i="4"/>
  <c r="L10" i="4"/>
  <c r="M10" i="4"/>
  <c r="N10" i="4"/>
  <c r="O10" i="4"/>
  <c r="P10" i="4"/>
  <c r="S10" i="4"/>
  <c r="T10" i="4"/>
  <c r="U10" i="4"/>
  <c r="V10" i="4"/>
  <c r="W10" i="4"/>
  <c r="X10" i="4"/>
  <c r="Y10" i="4"/>
  <c r="Z10" i="4"/>
  <c r="AA10" i="4"/>
  <c r="AB10" i="4"/>
  <c r="C11" i="4"/>
  <c r="D11" i="4"/>
  <c r="E11" i="4"/>
  <c r="F11" i="4"/>
  <c r="G11" i="4"/>
  <c r="H11" i="4"/>
  <c r="J11" i="4"/>
  <c r="K11" i="4"/>
  <c r="L11" i="4"/>
  <c r="M11" i="4"/>
  <c r="N11" i="4"/>
  <c r="O11" i="4"/>
  <c r="P11" i="4"/>
  <c r="S11" i="4"/>
  <c r="T11" i="4"/>
  <c r="U11" i="4"/>
  <c r="V11" i="4"/>
  <c r="W11" i="4"/>
  <c r="X11" i="4"/>
  <c r="Y11" i="4"/>
  <c r="Z11" i="4"/>
  <c r="AA11" i="4"/>
  <c r="AB11" i="4"/>
  <c r="C12" i="4"/>
  <c r="D12" i="4"/>
  <c r="E12" i="4"/>
  <c r="F12" i="4"/>
  <c r="G12" i="4"/>
  <c r="H12" i="4"/>
  <c r="J12" i="4"/>
  <c r="K12" i="4"/>
  <c r="L12" i="4"/>
  <c r="M12" i="4"/>
  <c r="N12" i="4"/>
  <c r="O12" i="4"/>
  <c r="P12" i="4"/>
  <c r="S12" i="4"/>
  <c r="T12" i="4"/>
  <c r="U12" i="4"/>
  <c r="V12" i="4"/>
  <c r="W12" i="4"/>
  <c r="X12" i="4"/>
  <c r="Y12" i="4"/>
  <c r="Z12" i="4"/>
  <c r="AA12" i="4"/>
  <c r="AB12" i="4"/>
  <c r="C13" i="4"/>
  <c r="D13" i="4"/>
  <c r="E13" i="4"/>
  <c r="F13" i="4"/>
  <c r="G13" i="4"/>
  <c r="H13" i="4"/>
  <c r="J13" i="4"/>
  <c r="K13" i="4"/>
  <c r="L13" i="4"/>
  <c r="M13" i="4"/>
  <c r="N13" i="4"/>
  <c r="O13" i="4"/>
  <c r="P13" i="4"/>
  <c r="S13" i="4"/>
  <c r="T13" i="4"/>
  <c r="U13" i="4"/>
  <c r="V13" i="4"/>
  <c r="W13" i="4"/>
  <c r="X13" i="4"/>
  <c r="Y13" i="4"/>
  <c r="Z13" i="4"/>
  <c r="AA13" i="4"/>
  <c r="AB13" i="4"/>
  <c r="C14" i="4"/>
  <c r="D14" i="4"/>
  <c r="E14" i="4"/>
  <c r="F14" i="4"/>
  <c r="G14" i="4"/>
  <c r="H14" i="4"/>
  <c r="J14" i="4"/>
  <c r="K14" i="4"/>
  <c r="L14" i="4"/>
  <c r="M14" i="4"/>
  <c r="N14" i="4"/>
  <c r="O14" i="4"/>
  <c r="P14" i="4"/>
  <c r="S14" i="4"/>
  <c r="T14" i="4"/>
  <c r="U14" i="4"/>
  <c r="V14" i="4"/>
  <c r="W14" i="4"/>
  <c r="X14" i="4"/>
  <c r="Y14" i="4"/>
  <c r="Z14" i="4"/>
  <c r="AA14" i="4"/>
  <c r="AB14" i="4"/>
  <c r="C15" i="4"/>
  <c r="D15" i="4"/>
  <c r="E15" i="4"/>
  <c r="F15" i="4"/>
  <c r="G15" i="4"/>
  <c r="H15" i="4"/>
  <c r="J15" i="4"/>
  <c r="K15" i="4"/>
  <c r="L15" i="4"/>
  <c r="M15" i="4"/>
  <c r="N15" i="4"/>
  <c r="O15" i="4"/>
  <c r="P15" i="4"/>
  <c r="S15" i="4"/>
  <c r="T15" i="4"/>
  <c r="U15" i="4"/>
  <c r="V15" i="4"/>
  <c r="W15" i="4"/>
  <c r="X15" i="4"/>
  <c r="Y15" i="4"/>
  <c r="Z15" i="4"/>
  <c r="AA15" i="4"/>
  <c r="AB15" i="4"/>
  <c r="C16" i="4"/>
  <c r="D16" i="4"/>
  <c r="E16" i="4"/>
  <c r="F16" i="4"/>
  <c r="G16" i="4"/>
  <c r="H16" i="4"/>
  <c r="J16" i="4"/>
  <c r="K16" i="4"/>
  <c r="L16" i="4"/>
  <c r="M16" i="4"/>
  <c r="N16" i="4"/>
  <c r="O16" i="4"/>
  <c r="P16" i="4"/>
  <c r="S16" i="4"/>
  <c r="T16" i="4"/>
  <c r="U16" i="4"/>
  <c r="V16" i="4"/>
  <c r="W16" i="4"/>
  <c r="X16" i="4"/>
  <c r="Y16" i="4"/>
  <c r="Z16" i="4"/>
  <c r="AA16" i="4"/>
  <c r="AB16" i="4"/>
  <c r="C17" i="4"/>
  <c r="D17" i="4"/>
  <c r="E17" i="4"/>
  <c r="F17" i="4"/>
  <c r="G17" i="4"/>
  <c r="H17" i="4"/>
  <c r="J17" i="4"/>
  <c r="K17" i="4"/>
  <c r="L17" i="4"/>
  <c r="M17" i="4"/>
  <c r="N17" i="4"/>
  <c r="O17" i="4"/>
  <c r="P17" i="4"/>
  <c r="S17" i="4"/>
  <c r="T17" i="4"/>
  <c r="U17" i="4"/>
  <c r="V17" i="4"/>
  <c r="W17" i="4"/>
  <c r="X17" i="4"/>
  <c r="Y17" i="4"/>
  <c r="Z17" i="4"/>
  <c r="AA17" i="4"/>
  <c r="AB17" i="4"/>
  <c r="C18" i="4"/>
  <c r="D18" i="4"/>
  <c r="E18" i="4"/>
  <c r="F18" i="4"/>
  <c r="G18" i="4"/>
  <c r="H18" i="4"/>
  <c r="J18" i="4"/>
  <c r="K18" i="4"/>
  <c r="L18" i="4"/>
  <c r="M18" i="4"/>
  <c r="N18" i="4"/>
  <c r="O18" i="4"/>
  <c r="P18" i="4"/>
  <c r="S18" i="4"/>
  <c r="T18" i="4"/>
  <c r="U18" i="4"/>
  <c r="V18" i="4"/>
  <c r="W18" i="4"/>
  <c r="X18" i="4"/>
  <c r="Y18" i="4"/>
  <c r="Z18" i="4"/>
  <c r="AA18" i="4"/>
  <c r="AB18" i="4"/>
  <c r="C19" i="4"/>
  <c r="D19" i="4"/>
  <c r="E19" i="4"/>
  <c r="F19" i="4"/>
  <c r="G19" i="4"/>
  <c r="H19" i="4"/>
  <c r="J19" i="4"/>
  <c r="K19" i="4"/>
  <c r="L19" i="4"/>
  <c r="M19" i="4"/>
  <c r="N19" i="4"/>
  <c r="O19" i="4"/>
  <c r="P19" i="4"/>
  <c r="S19" i="4"/>
  <c r="T19" i="4"/>
  <c r="U19" i="4"/>
  <c r="V19" i="4"/>
  <c r="W19" i="4"/>
  <c r="X19" i="4"/>
  <c r="Y19" i="4"/>
  <c r="Z19" i="4"/>
  <c r="AA19" i="4"/>
  <c r="AB19" i="4"/>
  <c r="C20" i="4"/>
  <c r="D20" i="4"/>
  <c r="E20" i="4"/>
  <c r="F20" i="4"/>
  <c r="G20" i="4"/>
  <c r="H20" i="4"/>
  <c r="J20" i="4"/>
  <c r="K20" i="4"/>
  <c r="L20" i="4"/>
  <c r="M20" i="4"/>
  <c r="N20" i="4"/>
  <c r="O20" i="4"/>
  <c r="P20" i="4"/>
  <c r="S20" i="4"/>
  <c r="T20" i="4"/>
  <c r="U20" i="4"/>
  <c r="V20" i="4"/>
  <c r="W20" i="4"/>
  <c r="X20" i="4"/>
  <c r="Y20" i="4"/>
  <c r="Z20" i="4"/>
  <c r="AA20" i="4"/>
  <c r="AB20" i="4"/>
  <c r="C21" i="4"/>
  <c r="D21" i="4"/>
  <c r="E21" i="4"/>
  <c r="F21" i="4"/>
  <c r="G21" i="4"/>
  <c r="H21" i="4"/>
  <c r="J21" i="4"/>
  <c r="K21" i="4"/>
  <c r="L21" i="4"/>
  <c r="M21" i="4"/>
  <c r="N21" i="4"/>
  <c r="O21" i="4"/>
  <c r="P21" i="4"/>
  <c r="S21" i="4"/>
  <c r="T21" i="4"/>
  <c r="U21" i="4"/>
  <c r="V21" i="4"/>
  <c r="W21" i="4"/>
  <c r="X21" i="4"/>
  <c r="Y21" i="4"/>
  <c r="Z21" i="4"/>
  <c r="AA21" i="4"/>
  <c r="AB21" i="4"/>
  <c r="C22" i="4"/>
  <c r="D22" i="4"/>
  <c r="E22" i="4"/>
  <c r="F22" i="4"/>
  <c r="G22" i="4"/>
  <c r="H22" i="4"/>
  <c r="J22" i="4"/>
  <c r="K22" i="4"/>
  <c r="L22" i="4"/>
  <c r="M22" i="4"/>
  <c r="N22" i="4"/>
  <c r="O22" i="4"/>
  <c r="P22" i="4"/>
  <c r="S22" i="4"/>
  <c r="T22" i="4"/>
  <c r="U22" i="4"/>
  <c r="V22" i="4"/>
  <c r="W22" i="4"/>
  <c r="X22" i="4"/>
  <c r="Y22" i="4"/>
  <c r="Z22" i="4"/>
  <c r="AA22" i="4"/>
  <c r="AB22" i="4"/>
  <c r="C23" i="4"/>
  <c r="D23" i="4"/>
  <c r="E23" i="4"/>
  <c r="F23" i="4"/>
  <c r="G23" i="4"/>
  <c r="H23" i="4"/>
  <c r="J23" i="4"/>
  <c r="K23" i="4"/>
  <c r="L23" i="4"/>
  <c r="M23" i="4"/>
  <c r="N23" i="4"/>
  <c r="O23" i="4"/>
  <c r="P23" i="4"/>
  <c r="S23" i="4"/>
  <c r="T23" i="4"/>
  <c r="U23" i="4"/>
  <c r="V23" i="4"/>
  <c r="W23" i="4"/>
  <c r="X23" i="4"/>
  <c r="Y23" i="4"/>
  <c r="Z23" i="4"/>
  <c r="AA23" i="4"/>
  <c r="AB23" i="4"/>
  <c r="C24" i="4"/>
  <c r="D24" i="4"/>
  <c r="E24" i="4"/>
  <c r="F24" i="4"/>
  <c r="G24" i="4"/>
  <c r="H24" i="4"/>
  <c r="J24" i="4"/>
  <c r="K24" i="4"/>
  <c r="L24" i="4"/>
  <c r="M24" i="4"/>
  <c r="N24" i="4"/>
  <c r="O24" i="4"/>
  <c r="P24" i="4"/>
  <c r="S24" i="4"/>
  <c r="T24" i="4"/>
  <c r="U24" i="4"/>
  <c r="V24" i="4"/>
  <c r="W24" i="4"/>
  <c r="X24" i="4"/>
  <c r="Y24" i="4"/>
  <c r="Z24" i="4"/>
  <c r="AA24" i="4"/>
  <c r="AB24" i="4"/>
  <c r="C25" i="4"/>
  <c r="D25" i="4"/>
  <c r="E25" i="4"/>
  <c r="F25" i="4"/>
  <c r="G25" i="4"/>
  <c r="H25" i="4"/>
  <c r="J25" i="4"/>
  <c r="K25" i="4"/>
  <c r="L25" i="4"/>
  <c r="M25" i="4"/>
  <c r="N25" i="4"/>
  <c r="O25" i="4"/>
  <c r="P25" i="4"/>
  <c r="S25" i="4"/>
  <c r="T25" i="4"/>
  <c r="U25" i="4"/>
  <c r="V25" i="4"/>
  <c r="W25" i="4"/>
  <c r="X25" i="4"/>
  <c r="Y25" i="4"/>
  <c r="Z25" i="4"/>
  <c r="AA25" i="4"/>
  <c r="AB25" i="4"/>
  <c r="C26" i="4"/>
  <c r="D26" i="4"/>
  <c r="E26" i="4"/>
  <c r="F26" i="4"/>
  <c r="G26" i="4"/>
  <c r="H26" i="4"/>
  <c r="J26" i="4"/>
  <c r="K26" i="4"/>
  <c r="L26" i="4"/>
  <c r="M26" i="4"/>
  <c r="N26" i="4"/>
  <c r="O26" i="4"/>
  <c r="P26" i="4"/>
  <c r="S26" i="4"/>
  <c r="T26" i="4"/>
  <c r="U26" i="4"/>
  <c r="V26" i="4"/>
  <c r="W26" i="4"/>
  <c r="X26" i="4"/>
  <c r="Y26" i="4"/>
  <c r="Z26" i="4"/>
  <c r="AA26" i="4"/>
  <c r="AB26" i="4"/>
  <c r="C27" i="4"/>
  <c r="D27" i="4"/>
  <c r="E27" i="4"/>
  <c r="F27" i="4"/>
  <c r="G27" i="4"/>
  <c r="H27" i="4"/>
  <c r="J27" i="4"/>
  <c r="K27" i="4"/>
  <c r="L27" i="4"/>
  <c r="M27" i="4"/>
  <c r="N27" i="4"/>
  <c r="O27" i="4"/>
  <c r="P27" i="4"/>
  <c r="S27" i="4"/>
  <c r="T27" i="4"/>
  <c r="U27" i="4"/>
  <c r="V27" i="4"/>
  <c r="W27" i="4"/>
  <c r="X27" i="4"/>
  <c r="Y27" i="4"/>
  <c r="Z27" i="4"/>
  <c r="AA27" i="4"/>
  <c r="AB27" i="4"/>
  <c r="C28" i="4"/>
  <c r="D28" i="4"/>
  <c r="E28" i="4"/>
  <c r="F28" i="4"/>
  <c r="G28" i="4"/>
  <c r="H28" i="4"/>
  <c r="J28" i="4"/>
  <c r="K28" i="4"/>
  <c r="L28" i="4"/>
  <c r="M28" i="4"/>
  <c r="N28" i="4"/>
  <c r="O28" i="4"/>
  <c r="P28" i="4"/>
  <c r="S28" i="4"/>
  <c r="T28" i="4"/>
  <c r="U28" i="4"/>
  <c r="V28" i="4"/>
  <c r="W28" i="4"/>
  <c r="X28" i="4"/>
  <c r="Y28" i="4"/>
  <c r="Z28" i="4"/>
  <c r="AA28" i="4"/>
  <c r="AB28" i="4"/>
  <c r="C29" i="4"/>
  <c r="D29" i="4"/>
  <c r="E29" i="4"/>
  <c r="F29" i="4"/>
  <c r="G29" i="4"/>
  <c r="H29" i="4"/>
  <c r="J29" i="4"/>
  <c r="K29" i="4"/>
  <c r="L29" i="4"/>
  <c r="M29" i="4"/>
  <c r="N29" i="4"/>
  <c r="O29" i="4"/>
  <c r="P29" i="4"/>
  <c r="S29" i="4"/>
  <c r="T29" i="4"/>
  <c r="U29" i="4"/>
  <c r="V29" i="4"/>
  <c r="W29" i="4"/>
  <c r="X29" i="4"/>
  <c r="Y29" i="4"/>
  <c r="Z29" i="4"/>
  <c r="AA29" i="4"/>
  <c r="AB29" i="4"/>
  <c r="C30" i="4"/>
  <c r="D30" i="4"/>
  <c r="E30" i="4"/>
  <c r="F30" i="4"/>
  <c r="G30" i="4"/>
  <c r="H30" i="4"/>
  <c r="J30" i="4"/>
  <c r="K30" i="4"/>
  <c r="L30" i="4"/>
  <c r="M30" i="4"/>
  <c r="N30" i="4"/>
  <c r="O30" i="4"/>
  <c r="P30" i="4"/>
  <c r="S30" i="4"/>
  <c r="T30" i="4"/>
  <c r="U30" i="4"/>
  <c r="V30" i="4"/>
  <c r="W30" i="4"/>
  <c r="X30" i="4"/>
  <c r="Y30" i="4"/>
  <c r="Z30" i="4"/>
  <c r="AA30" i="4"/>
  <c r="AB30" i="4"/>
  <c r="C31" i="4"/>
  <c r="D31" i="4"/>
  <c r="E31" i="4"/>
  <c r="F31" i="4"/>
  <c r="G31" i="4"/>
  <c r="H31" i="4"/>
  <c r="J31" i="4"/>
  <c r="K31" i="4"/>
  <c r="L31" i="4"/>
  <c r="M31" i="4"/>
  <c r="N31" i="4"/>
  <c r="O31" i="4"/>
  <c r="P31" i="4"/>
  <c r="S31" i="4"/>
  <c r="T31" i="4"/>
  <c r="U31" i="4"/>
  <c r="V31" i="4"/>
  <c r="W31" i="4"/>
  <c r="X31" i="4"/>
  <c r="Y31" i="4"/>
  <c r="Z31" i="4"/>
  <c r="AA31" i="4"/>
  <c r="AB31" i="4"/>
  <c r="C32" i="4"/>
  <c r="D32" i="4"/>
  <c r="E32" i="4"/>
  <c r="F32" i="4"/>
  <c r="G32" i="4"/>
  <c r="H32" i="4"/>
  <c r="J32" i="4"/>
  <c r="K32" i="4"/>
  <c r="L32" i="4"/>
  <c r="M32" i="4"/>
  <c r="N32" i="4"/>
  <c r="O32" i="4"/>
  <c r="P32" i="4"/>
  <c r="S32" i="4"/>
  <c r="T32" i="4"/>
  <c r="U32" i="4"/>
  <c r="V32" i="4"/>
  <c r="W32" i="4"/>
  <c r="X32" i="4"/>
  <c r="Y32" i="4"/>
  <c r="Z32" i="4"/>
  <c r="AA32" i="4"/>
  <c r="AB32" i="4"/>
  <c r="C33" i="4"/>
  <c r="D33" i="4"/>
  <c r="E33" i="4"/>
  <c r="F33" i="4"/>
  <c r="G33" i="4"/>
  <c r="H33" i="4"/>
  <c r="J33" i="4"/>
  <c r="K33" i="4"/>
  <c r="L33" i="4"/>
  <c r="M33" i="4"/>
  <c r="N33" i="4"/>
  <c r="O33" i="4"/>
  <c r="P33" i="4"/>
  <c r="S33" i="4"/>
  <c r="T33" i="4"/>
  <c r="U33" i="4"/>
  <c r="V33" i="4"/>
  <c r="W33" i="4"/>
  <c r="X33" i="4"/>
  <c r="Y33" i="4"/>
  <c r="Z33" i="4"/>
  <c r="AA33" i="4"/>
  <c r="AB33" i="4"/>
  <c r="C34" i="4"/>
  <c r="D34" i="4"/>
  <c r="E34" i="4"/>
  <c r="F34" i="4"/>
  <c r="G34" i="4"/>
  <c r="H34" i="4"/>
  <c r="J34" i="4"/>
  <c r="K34" i="4"/>
  <c r="L34" i="4"/>
  <c r="M34" i="4"/>
  <c r="N34" i="4"/>
  <c r="O34" i="4"/>
  <c r="P34" i="4"/>
  <c r="S34" i="4"/>
  <c r="T34" i="4"/>
  <c r="U34" i="4"/>
  <c r="V34" i="4"/>
  <c r="W34" i="4"/>
  <c r="X34" i="4"/>
  <c r="Y34" i="4"/>
  <c r="Z34" i="4"/>
  <c r="AA34" i="4"/>
  <c r="AB34" i="4"/>
  <c r="C35" i="4"/>
  <c r="D35" i="4"/>
  <c r="E35" i="4"/>
  <c r="F35" i="4"/>
  <c r="G35" i="4"/>
  <c r="H35" i="4"/>
  <c r="J35" i="4"/>
  <c r="K35" i="4"/>
  <c r="L35" i="4"/>
  <c r="M35" i="4"/>
  <c r="N35" i="4"/>
  <c r="O35" i="4"/>
  <c r="P35" i="4"/>
  <c r="S35" i="4"/>
  <c r="T35" i="4"/>
  <c r="U35" i="4"/>
  <c r="V35" i="4"/>
  <c r="W35" i="4"/>
  <c r="X35" i="4"/>
  <c r="Y35" i="4"/>
  <c r="Z35" i="4"/>
  <c r="AA35" i="4"/>
  <c r="AB35" i="4"/>
  <c r="C36" i="4"/>
  <c r="D36" i="4"/>
  <c r="E36" i="4"/>
  <c r="F36" i="4"/>
  <c r="G36" i="4"/>
  <c r="H36" i="4"/>
  <c r="J36" i="4"/>
  <c r="K36" i="4"/>
  <c r="L36" i="4"/>
  <c r="M36" i="4"/>
  <c r="N36" i="4"/>
  <c r="O36" i="4"/>
  <c r="P36" i="4"/>
  <c r="S36" i="4"/>
  <c r="T36" i="4"/>
  <c r="U36" i="4"/>
  <c r="V36" i="4"/>
  <c r="W36" i="4"/>
  <c r="X36" i="4"/>
  <c r="Y36" i="4"/>
  <c r="Z36" i="4"/>
  <c r="AA36" i="4"/>
  <c r="AB36" i="4"/>
  <c r="C37" i="4"/>
  <c r="D37" i="4"/>
  <c r="E37" i="4"/>
  <c r="F37" i="4"/>
  <c r="G37" i="4"/>
  <c r="H37" i="4"/>
  <c r="J37" i="4"/>
  <c r="K37" i="4"/>
  <c r="L37" i="4"/>
  <c r="M37" i="4"/>
  <c r="N37" i="4"/>
  <c r="O37" i="4"/>
  <c r="P37" i="4"/>
  <c r="S37" i="4"/>
  <c r="T37" i="4"/>
  <c r="U37" i="4"/>
  <c r="V37" i="4"/>
  <c r="W37" i="4"/>
  <c r="X37" i="4"/>
  <c r="Y37" i="4"/>
  <c r="Z37" i="4"/>
  <c r="AA37" i="4"/>
  <c r="AB37" i="4"/>
  <c r="C38" i="4"/>
  <c r="D38" i="4"/>
  <c r="E38" i="4"/>
  <c r="F38" i="4"/>
  <c r="G38" i="4"/>
  <c r="H38" i="4"/>
  <c r="J38" i="4"/>
  <c r="K38" i="4"/>
  <c r="L38" i="4"/>
  <c r="M38" i="4"/>
  <c r="N38" i="4"/>
  <c r="O38" i="4"/>
  <c r="P38" i="4"/>
  <c r="S38" i="4"/>
  <c r="T38" i="4"/>
  <c r="U38" i="4"/>
  <c r="V38" i="4"/>
  <c r="W38" i="4"/>
  <c r="X38" i="4"/>
  <c r="Y38" i="4"/>
  <c r="Z38" i="4"/>
  <c r="AA38" i="4"/>
  <c r="AB38" i="4"/>
  <c r="C39" i="4"/>
  <c r="D39" i="4"/>
  <c r="E39" i="4"/>
  <c r="F39" i="4"/>
  <c r="G39" i="4"/>
  <c r="H39" i="4"/>
  <c r="J39" i="4"/>
  <c r="K39" i="4"/>
  <c r="L39" i="4"/>
  <c r="M39" i="4"/>
  <c r="N39" i="4"/>
  <c r="O39" i="4"/>
  <c r="P39" i="4"/>
  <c r="S39" i="4"/>
  <c r="T39" i="4"/>
  <c r="U39" i="4"/>
  <c r="V39" i="4"/>
  <c r="W39" i="4"/>
  <c r="X39" i="4"/>
  <c r="Y39" i="4"/>
  <c r="Z39" i="4"/>
  <c r="AA39" i="4"/>
  <c r="AB39" i="4"/>
  <c r="C40" i="4"/>
  <c r="D40" i="4"/>
  <c r="E40" i="4"/>
  <c r="F40" i="4"/>
  <c r="G40" i="4"/>
  <c r="H40" i="4"/>
  <c r="J40" i="4"/>
  <c r="K40" i="4"/>
  <c r="L40" i="4"/>
  <c r="M40" i="4"/>
  <c r="N40" i="4"/>
  <c r="O40" i="4"/>
  <c r="P40" i="4"/>
  <c r="S40" i="4"/>
  <c r="T40" i="4"/>
  <c r="U40" i="4"/>
  <c r="V40" i="4"/>
  <c r="W40" i="4"/>
  <c r="X40" i="4"/>
  <c r="Y40" i="4"/>
  <c r="Z40" i="4"/>
  <c r="AA40" i="4"/>
  <c r="AB40" i="4"/>
  <c r="C41" i="4"/>
  <c r="D41" i="4"/>
  <c r="E41" i="4"/>
  <c r="F41" i="4"/>
  <c r="G41" i="4"/>
  <c r="H41" i="4"/>
  <c r="J41" i="4"/>
  <c r="K41" i="4"/>
  <c r="L41" i="4"/>
  <c r="M41" i="4"/>
  <c r="N41" i="4"/>
  <c r="O41" i="4"/>
  <c r="P41" i="4"/>
  <c r="S41" i="4"/>
  <c r="T41" i="4"/>
  <c r="U41" i="4"/>
  <c r="V41" i="4"/>
  <c r="W41" i="4"/>
  <c r="X41" i="4"/>
  <c r="Y41" i="4"/>
  <c r="Z41" i="4"/>
  <c r="AA41" i="4"/>
  <c r="AB41" i="4"/>
  <c r="C42" i="4"/>
  <c r="D42" i="4"/>
  <c r="E42" i="4"/>
  <c r="F42" i="4"/>
  <c r="G42" i="4"/>
  <c r="H42" i="4"/>
  <c r="J42" i="4"/>
  <c r="K42" i="4"/>
  <c r="L42" i="4"/>
  <c r="M42" i="4"/>
  <c r="N42" i="4"/>
  <c r="O42" i="4"/>
  <c r="P42" i="4"/>
  <c r="S42" i="4"/>
  <c r="T42" i="4"/>
  <c r="U42" i="4"/>
  <c r="V42" i="4"/>
  <c r="W42" i="4"/>
  <c r="X42" i="4"/>
  <c r="Y42" i="4"/>
  <c r="Z42" i="4"/>
  <c r="AA42" i="4"/>
  <c r="AB42" i="4"/>
  <c r="C43" i="4"/>
  <c r="D43" i="4"/>
  <c r="E43" i="4"/>
  <c r="F43" i="4"/>
  <c r="G43" i="4"/>
  <c r="H43" i="4"/>
  <c r="J43" i="4"/>
  <c r="K43" i="4"/>
  <c r="L43" i="4"/>
  <c r="M43" i="4"/>
  <c r="N43" i="4"/>
  <c r="O43" i="4"/>
  <c r="P43" i="4"/>
  <c r="S43" i="4"/>
  <c r="T43" i="4"/>
  <c r="U43" i="4"/>
  <c r="V43" i="4"/>
  <c r="W43" i="4"/>
  <c r="X43" i="4"/>
  <c r="Y43" i="4"/>
  <c r="Z43" i="4"/>
  <c r="AA43" i="4"/>
  <c r="AB43" i="4"/>
  <c r="C44" i="4"/>
  <c r="D44" i="4"/>
  <c r="E44" i="4"/>
  <c r="F44" i="4"/>
  <c r="G44" i="4"/>
  <c r="H44" i="4"/>
  <c r="J44" i="4"/>
  <c r="K44" i="4"/>
  <c r="L44" i="4"/>
  <c r="M44" i="4"/>
  <c r="N44" i="4"/>
  <c r="O44" i="4"/>
  <c r="P44" i="4"/>
  <c r="S44" i="4"/>
  <c r="T44" i="4"/>
  <c r="U44" i="4"/>
  <c r="V44" i="4"/>
  <c r="W44" i="4"/>
  <c r="X44" i="4"/>
  <c r="Y44" i="4"/>
  <c r="Z44" i="4"/>
  <c r="AA44" i="4"/>
  <c r="AB44" i="4"/>
  <c r="C45" i="4"/>
  <c r="D45" i="4"/>
  <c r="E45" i="4"/>
  <c r="F45" i="4"/>
  <c r="G45" i="4"/>
  <c r="H45" i="4"/>
  <c r="J45" i="4"/>
  <c r="K45" i="4"/>
  <c r="L45" i="4"/>
  <c r="M45" i="4"/>
  <c r="N45" i="4"/>
  <c r="O45" i="4"/>
  <c r="P45" i="4"/>
  <c r="S45" i="4"/>
  <c r="T45" i="4"/>
  <c r="U45" i="4"/>
  <c r="V45" i="4"/>
  <c r="W45" i="4"/>
  <c r="X45" i="4"/>
  <c r="Y45" i="4"/>
  <c r="Z45" i="4"/>
  <c r="AA45" i="4"/>
  <c r="AB45" i="4"/>
  <c r="C46" i="4"/>
  <c r="D46" i="4"/>
  <c r="E46" i="4"/>
  <c r="F46" i="4"/>
  <c r="G46" i="4"/>
  <c r="H46" i="4"/>
  <c r="J46" i="4"/>
  <c r="K46" i="4"/>
  <c r="L46" i="4"/>
  <c r="M46" i="4"/>
  <c r="N46" i="4"/>
  <c r="O46" i="4"/>
  <c r="P46" i="4"/>
  <c r="S46" i="4"/>
  <c r="T46" i="4"/>
  <c r="U46" i="4"/>
  <c r="V46" i="4"/>
  <c r="W46" i="4"/>
  <c r="X46" i="4"/>
  <c r="Y46" i="4"/>
  <c r="Z46" i="4"/>
  <c r="AA46" i="4"/>
  <c r="AB46" i="4"/>
  <c r="C47" i="4"/>
  <c r="D47" i="4"/>
  <c r="E47" i="4"/>
  <c r="F47" i="4"/>
  <c r="G47" i="4"/>
  <c r="H47" i="4"/>
  <c r="J47" i="4"/>
  <c r="K47" i="4"/>
  <c r="L47" i="4"/>
  <c r="M47" i="4"/>
  <c r="N47" i="4"/>
  <c r="O47" i="4"/>
  <c r="P47" i="4"/>
  <c r="S47" i="4"/>
  <c r="T47" i="4"/>
  <c r="U47" i="4"/>
  <c r="V47" i="4"/>
  <c r="W47" i="4"/>
  <c r="X47" i="4"/>
  <c r="Y47" i="4"/>
  <c r="Z47" i="4"/>
  <c r="AA47" i="4"/>
  <c r="AB47" i="4"/>
  <c r="C48" i="4"/>
  <c r="D48" i="4"/>
  <c r="E48" i="4"/>
  <c r="F48" i="4"/>
  <c r="G48" i="4"/>
  <c r="H48" i="4"/>
  <c r="J48" i="4"/>
  <c r="K48" i="4"/>
  <c r="L48" i="4"/>
  <c r="M48" i="4"/>
  <c r="N48" i="4"/>
  <c r="O48" i="4"/>
  <c r="P48" i="4"/>
  <c r="S48" i="4"/>
  <c r="T48" i="4"/>
  <c r="U48" i="4"/>
  <c r="V48" i="4"/>
  <c r="W48" i="4"/>
  <c r="X48" i="4"/>
  <c r="Y48" i="4"/>
  <c r="Z48" i="4"/>
  <c r="AA48" i="4"/>
  <c r="AB48" i="4"/>
  <c r="C49" i="4"/>
  <c r="D49" i="4"/>
  <c r="E49" i="4"/>
  <c r="F49" i="4"/>
  <c r="G49" i="4"/>
  <c r="H49" i="4"/>
  <c r="J49" i="4"/>
  <c r="K49" i="4"/>
  <c r="L49" i="4"/>
  <c r="M49" i="4"/>
  <c r="N49" i="4"/>
  <c r="O49" i="4"/>
  <c r="P49" i="4"/>
  <c r="S49" i="4"/>
  <c r="T49" i="4"/>
  <c r="U49" i="4"/>
  <c r="V49" i="4"/>
  <c r="W49" i="4"/>
  <c r="X49" i="4"/>
  <c r="Y49" i="4"/>
  <c r="Z49" i="4"/>
  <c r="AA49" i="4"/>
  <c r="AB49" i="4"/>
  <c r="C50" i="4"/>
  <c r="D50" i="4"/>
  <c r="E50" i="4"/>
  <c r="F50" i="4"/>
  <c r="G50" i="4"/>
  <c r="H50" i="4"/>
  <c r="J50" i="4"/>
  <c r="K50" i="4"/>
  <c r="L50" i="4"/>
  <c r="M50" i="4"/>
  <c r="N50" i="4"/>
  <c r="O50" i="4"/>
  <c r="P50" i="4"/>
  <c r="S50" i="4"/>
  <c r="T50" i="4"/>
  <c r="U50" i="4"/>
  <c r="V50" i="4"/>
  <c r="W50" i="4"/>
  <c r="X50" i="4"/>
  <c r="Y50" i="4"/>
  <c r="Z50" i="4"/>
  <c r="AA50" i="4"/>
  <c r="AB50" i="4"/>
  <c r="C51" i="4"/>
  <c r="D51" i="4"/>
  <c r="E51" i="4"/>
  <c r="F51" i="4"/>
  <c r="G51" i="4"/>
  <c r="H51" i="4"/>
  <c r="J51" i="4"/>
  <c r="K51" i="4"/>
  <c r="L51" i="4"/>
  <c r="M51" i="4"/>
  <c r="N51" i="4"/>
  <c r="O51" i="4"/>
  <c r="P51" i="4"/>
  <c r="S51" i="4"/>
  <c r="T51" i="4"/>
  <c r="U51" i="4"/>
  <c r="V51" i="4"/>
  <c r="W51" i="4"/>
  <c r="X51" i="4"/>
  <c r="Y51" i="4"/>
  <c r="Z51" i="4"/>
  <c r="AA51" i="4"/>
  <c r="AB51" i="4"/>
  <c r="C52" i="4"/>
  <c r="D52" i="4"/>
  <c r="E52" i="4"/>
  <c r="F52" i="4"/>
  <c r="G52" i="4"/>
  <c r="H52" i="4"/>
  <c r="J52" i="4"/>
  <c r="K52" i="4"/>
  <c r="L52" i="4"/>
  <c r="M52" i="4"/>
  <c r="N52" i="4"/>
  <c r="O52" i="4"/>
  <c r="P52" i="4"/>
  <c r="S52" i="4"/>
  <c r="T52" i="4"/>
  <c r="U52" i="4"/>
  <c r="V52" i="4"/>
  <c r="W52" i="4"/>
  <c r="X52" i="4"/>
  <c r="Y52" i="4"/>
  <c r="Z52" i="4"/>
  <c r="AA52" i="4"/>
  <c r="AB52" i="4"/>
  <c r="C53" i="4"/>
  <c r="D53" i="4"/>
  <c r="E53" i="4"/>
  <c r="F53" i="4"/>
  <c r="G53" i="4"/>
  <c r="H53" i="4"/>
  <c r="J53" i="4"/>
  <c r="K53" i="4"/>
  <c r="L53" i="4"/>
  <c r="M53" i="4"/>
  <c r="N53" i="4"/>
  <c r="O53" i="4"/>
  <c r="P53" i="4"/>
  <c r="S53" i="4"/>
  <c r="T53" i="4"/>
  <c r="U53" i="4"/>
  <c r="V53" i="4"/>
  <c r="W53" i="4"/>
  <c r="X53" i="4"/>
  <c r="Y53" i="4"/>
  <c r="Z53" i="4"/>
  <c r="AA53" i="4"/>
  <c r="AB53" i="4"/>
  <c r="C54" i="4"/>
  <c r="D54" i="4"/>
  <c r="E54" i="4"/>
  <c r="F54" i="4"/>
  <c r="G54" i="4"/>
  <c r="H54" i="4"/>
  <c r="J54" i="4"/>
  <c r="K54" i="4"/>
  <c r="L54" i="4"/>
  <c r="M54" i="4"/>
  <c r="N54" i="4"/>
  <c r="O54" i="4"/>
  <c r="P54" i="4"/>
  <c r="S54" i="4"/>
  <c r="T54" i="4"/>
  <c r="U54" i="4"/>
  <c r="V54" i="4"/>
  <c r="W54" i="4"/>
  <c r="X54" i="4"/>
  <c r="Y54" i="4"/>
  <c r="Z54" i="4"/>
  <c r="AA54" i="4"/>
  <c r="AB54" i="4"/>
  <c r="C55" i="4"/>
  <c r="D55" i="4"/>
  <c r="E55" i="4"/>
  <c r="F55" i="4"/>
  <c r="G55" i="4"/>
  <c r="H55" i="4"/>
  <c r="J55" i="4"/>
  <c r="K55" i="4"/>
  <c r="L55" i="4"/>
  <c r="M55" i="4"/>
  <c r="N55" i="4"/>
  <c r="O55" i="4"/>
  <c r="P55" i="4"/>
  <c r="S55" i="4"/>
  <c r="T55" i="4"/>
  <c r="U55" i="4"/>
  <c r="V55" i="4"/>
  <c r="W55" i="4"/>
  <c r="X55" i="4"/>
  <c r="Y55" i="4"/>
  <c r="Z55" i="4"/>
  <c r="AA55" i="4"/>
  <c r="AB55" i="4"/>
  <c r="C56" i="4"/>
  <c r="D56" i="4"/>
  <c r="E56" i="4"/>
  <c r="F56" i="4"/>
  <c r="G56" i="4"/>
  <c r="H56" i="4"/>
  <c r="J56" i="4"/>
  <c r="K56" i="4"/>
  <c r="L56" i="4"/>
  <c r="M56" i="4"/>
  <c r="N56" i="4"/>
  <c r="O56" i="4"/>
  <c r="P56" i="4"/>
  <c r="S56" i="4"/>
  <c r="T56" i="4"/>
  <c r="U56" i="4"/>
  <c r="V56" i="4"/>
  <c r="W56" i="4"/>
  <c r="X56" i="4"/>
  <c r="Y56" i="4"/>
  <c r="Z56" i="4"/>
  <c r="AA56" i="4"/>
  <c r="AB56" i="4"/>
  <c r="C57" i="4"/>
  <c r="D57" i="4"/>
  <c r="E57" i="4"/>
  <c r="F57" i="4"/>
  <c r="G57" i="4"/>
  <c r="H57" i="4"/>
  <c r="J57" i="4"/>
  <c r="K57" i="4"/>
  <c r="L57" i="4"/>
  <c r="M57" i="4"/>
  <c r="N57" i="4"/>
  <c r="O57" i="4"/>
  <c r="P57" i="4"/>
  <c r="S57" i="4"/>
  <c r="T57" i="4"/>
  <c r="U57" i="4"/>
  <c r="V57" i="4"/>
  <c r="W57" i="4"/>
  <c r="X57" i="4"/>
  <c r="Y57" i="4"/>
  <c r="Z57" i="4"/>
  <c r="AA57" i="4"/>
  <c r="AB57" i="4"/>
  <c r="C8" i="4"/>
  <c r="H8" i="4"/>
  <c r="P8" i="4"/>
  <c r="O8" i="4"/>
  <c r="N8" i="4"/>
  <c r="M8" i="4"/>
  <c r="Z58" i="4"/>
  <c r="AA58" i="4"/>
  <c r="Y58" i="4"/>
  <c r="W8" i="4"/>
  <c r="W58" i="4"/>
  <c r="X8" i="4"/>
  <c r="X58" i="4"/>
  <c r="V58" i="4"/>
  <c r="T58" i="4"/>
  <c r="U58" i="4"/>
  <c r="S58" i="4"/>
  <c r="S8" i="4"/>
  <c r="C2" i="11"/>
  <c r="B4" i="11"/>
  <c r="H2" i="11"/>
  <c r="F72" i="11"/>
  <c r="B72" i="11"/>
  <c r="H70" i="11"/>
  <c r="H10" i="11"/>
  <c r="H12" i="11"/>
  <c r="H14" i="11"/>
  <c r="H35" i="11"/>
  <c r="H54" i="11"/>
  <c r="G37" i="11"/>
  <c r="G38" i="11"/>
  <c r="G39" i="11"/>
  <c r="G40" i="11"/>
  <c r="G41" i="11"/>
  <c r="G49" i="11"/>
  <c r="G51" i="11"/>
  <c r="G54" i="11"/>
  <c r="H59" i="11"/>
  <c r="G56" i="11"/>
  <c r="G59" i="11"/>
  <c r="S3" i="4"/>
  <c r="L8" i="4"/>
  <c r="Z3" i="4"/>
  <c r="Z8" i="4"/>
  <c r="T3" i="4"/>
  <c r="T8" i="4"/>
  <c r="J8" i="4"/>
  <c r="AA3" i="4"/>
  <c r="Y3" i="4"/>
  <c r="Y8" i="4"/>
  <c r="AA8" i="4"/>
  <c r="U3" i="4"/>
  <c r="U8" i="4"/>
  <c r="E2" i="4"/>
  <c r="F2" i="4"/>
  <c r="AB8" i="4"/>
  <c r="K8" i="4"/>
  <c r="G8" i="4"/>
  <c r="F8" i="4"/>
  <c r="E8" i="4"/>
  <c r="D8" i="4"/>
  <c r="C2" i="7"/>
  <c r="H2" i="7"/>
  <c r="B4" i="7"/>
  <c r="C54" i="7"/>
  <c r="H10" i="7"/>
  <c r="H26" i="7"/>
  <c r="G28" i="7"/>
  <c r="G29" i="7"/>
  <c r="G30" i="7"/>
  <c r="G31" i="7"/>
  <c r="G32" i="7"/>
  <c r="G37" i="7"/>
  <c r="G39" i="7"/>
  <c r="C2" i="8"/>
  <c r="H2" i="8"/>
  <c r="B4" i="8"/>
  <c r="C61" i="8"/>
  <c r="H10" i="8"/>
  <c r="H28" i="8"/>
  <c r="H30" i="8"/>
  <c r="G32" i="8"/>
  <c r="G33" i="8"/>
  <c r="G34" i="8"/>
  <c r="G35" i="8"/>
  <c r="G36" i="8"/>
  <c r="G44" i="8"/>
  <c r="G46" i="8"/>
  <c r="C1" i="6"/>
  <c r="H1" i="6"/>
  <c r="B3" i="6"/>
  <c r="C35" i="6"/>
  <c r="H9" i="6"/>
  <c r="H30" i="6"/>
  <c r="F38" i="6"/>
  <c r="C2" i="4"/>
  <c r="C3" i="4"/>
  <c r="H49" i="8"/>
  <c r="H54" i="8"/>
  <c r="G42" i="7"/>
  <c r="H42" i="7"/>
  <c r="H47" i="7"/>
  <c r="F61" i="7"/>
  <c r="G49" i="8"/>
  <c r="F68" i="8"/>
  <c r="G51" i="8"/>
  <c r="G54" i="8"/>
  <c r="G44" i="7"/>
  <c r="A57" i="7"/>
  <c r="G47" i="7"/>
  <c r="A61" i="8"/>
  <c r="A64" i="8"/>
  <c r="A54" i="7"/>
  <c r="M58" i="4"/>
  <c r="N58" i="4"/>
  <c r="O58" i="4"/>
  <c r="P58" i="4"/>
  <c r="M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Zum sortieren nach Leiter und Teilnehmer</t>
        </r>
        <r>
          <rPr>
            <sz val="9"/>
            <color indexed="81"/>
            <rFont val="Segoe UI"/>
            <family val="2"/>
          </rPr>
          <t xml:space="preserve"> in der Spalte A auswählen:
BF: für Bergführer
KL: für Kursleiter
GL: für Gruppenleiter
HL: für Hilfsleiter
TN: für Teilnehmer
Danach ganze Teilnehmerliste markieren (A-AA, 7-56), Sortieren, Benutzerdefiniertes Sortieren, 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Bitte grün hinterlegte Zellen mit euren Daten überschreiben und abspeichern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Bitte grün hinterlegte Zellen mit euren Daten überschreiben und abspeichern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Bitte grün hinterlegte Zellen mit euren Daten überschreiben und abspeichern
</t>
        </r>
      </text>
    </comment>
  </commentList>
</comments>
</file>

<file path=xl/sharedStrings.xml><?xml version="1.0" encoding="utf-8"?>
<sst xmlns="http://schemas.openxmlformats.org/spreadsheetml/2006/main" count="435" uniqueCount="314">
  <si>
    <t>Infos</t>
  </si>
  <si>
    <t xml:space="preserve">Dieses Dokument soll dem Tourenleiter die Organisation der Touren und Abrechnung erleichtern. </t>
  </si>
  <si>
    <t>Tourenprotokoll</t>
  </si>
  <si>
    <t>Ermöglicht einen Rückblick auf die vergangene Tourensaison</t>
  </si>
  <si>
    <t>Notfallkonzept</t>
  </si>
  <si>
    <t>Erklärt den Ablauf bei einem Unfall, ist zwingend auf die Tour mitzunehmen</t>
  </si>
  <si>
    <t>Anmeldeformular</t>
  </si>
  <si>
    <t>Alle Teilnehmer VOR der Tour erfassen. Wichtige Daten sind: Name, Wohnort, Telefon, Notfallnummer und Kontakt. Das Ausgefüllte Dokument unbedingt VOR der Tour dem zuständigen Tourenchef per Mail schicken!</t>
  </si>
  <si>
    <t>Abrechnung Sektion</t>
  </si>
  <si>
    <t>Abrechnung Sektion Kurs</t>
  </si>
  <si>
    <t>Abrechnungsformular für Kurse mit Bergführer. Nach der Tour via Tourenchef an den Kassier senden</t>
  </si>
  <si>
    <t>Abrechnung JO</t>
  </si>
  <si>
    <t>Abrechnungsformular für JO Touren. Nach der Tour an den JO Chef</t>
  </si>
  <si>
    <t>Zur Erinnerung</t>
  </si>
  <si>
    <t>Das Ausfüllen dieses Tourenprotokolls dient folgenden Zwecken:</t>
  </si>
  <si>
    <t>sommer.tourenchef@sac-saentis.ch</t>
  </si>
  <si>
    <t>Teilnehmerkontrolle bei J+S Touren</t>
  </si>
  <si>
    <t>winter.tourenchef@sac-saentis.ch</t>
  </si>
  <si>
    <t>Ermöglichung eines Rückblickes auf die Tourentätigkeit</t>
  </si>
  <si>
    <t>js.coach@sac-saentis.ch</t>
  </si>
  <si>
    <t>Erleichterung der Tourenplanung in späteren Jahren</t>
  </si>
  <si>
    <t>jo.chef@sac-saentis.ch</t>
  </si>
  <si>
    <t>J+S Berechtigung</t>
  </si>
  <si>
    <t>JO</t>
  </si>
  <si>
    <t>TN SAC</t>
  </si>
  <si>
    <t>Organisator und KL</t>
  </si>
  <si>
    <t>GL</t>
  </si>
  <si>
    <t>(bei mind. 3 J+S altrigen)</t>
  </si>
  <si>
    <t xml:space="preserve">Tagestour </t>
  </si>
  <si>
    <t>kostendeckend</t>
  </si>
  <si>
    <t>von Kosten befreit*</t>
  </si>
  <si>
    <t>max. Fr. 20.- *</t>
  </si>
  <si>
    <t>Wochenendtour</t>
  </si>
  <si>
    <t>max. Fr. 40.- *</t>
  </si>
  <si>
    <t>Tourenwoche/ Lager</t>
  </si>
  <si>
    <t>max. Fr. 150.- *</t>
  </si>
  <si>
    <t>Auffahrt/Pfingsten</t>
  </si>
  <si>
    <t>bezahlen die Hälfte*</t>
  </si>
  <si>
    <t>*Bei nicht eingesetzten KL und GL dürfen auch Solidaritätsbeiträge eingefordert werden.</t>
  </si>
  <si>
    <t>Fehlbetrag für JOler wird aus der JO Kasse subventioniert und muss mit dem Abrechnungsformular beim JO-Chef eingefordert werden.  Eine Barauszahlung ist nicht möglich.</t>
  </si>
  <si>
    <t>Kosten JO</t>
  </si>
  <si>
    <t>Tourenprotokoll Sektion Säntis SAC</t>
  </si>
  <si>
    <t xml:space="preserve">Datum </t>
  </si>
  <si>
    <t xml:space="preserve">Leiter </t>
  </si>
  <si>
    <t>Die Tour wurde gemäss Programm durchgeführt</t>
  </si>
  <si>
    <t>Die Tour wurde geändert</t>
  </si>
  <si>
    <t xml:space="preserve">Grund: </t>
  </si>
  <si>
    <t>Die Tour wurde abgesagt</t>
  </si>
  <si>
    <t>Route/Verhältnisse</t>
  </si>
  <si>
    <t>Unterkunft</t>
  </si>
  <si>
    <t>Wetter</t>
  </si>
  <si>
    <t>Besonderes/Bemerkungen</t>
  </si>
  <si>
    <t>Notfallkonzept SAC Säntis</t>
  </si>
  <si>
    <t>Dieses Dokument ist mit der aktuellen Teilnehmerliste mit auf die Tour zu nehmen!</t>
  </si>
  <si>
    <t>Mindestens eine Person ist nach einem Unfall sofort zu benachrichtigen:</t>
  </si>
  <si>
    <t>Wintertourenchef</t>
  </si>
  <si>
    <t>Präsident</t>
  </si>
  <si>
    <t>Vizepräsident</t>
  </si>
  <si>
    <t>Rettungsschef</t>
  </si>
  <si>
    <t>Seniorenchef</t>
  </si>
  <si>
    <t>JO Chef</t>
  </si>
  <si>
    <t>TN-Liste auf Tour mitnehmen bzw. abgeben!</t>
  </si>
  <si>
    <t>Der Krisenstab der Sektion Säntis setzt sich aus folgenden Personen zusammen:</t>
  </si>
  <si>
    <t>Rettungschef</t>
  </si>
  <si>
    <t>Weitere Vorstandsmitglieder werden nach Bedarf hinzugezogen.</t>
  </si>
  <si>
    <r>
      <t xml:space="preserve">Im Falle eines </t>
    </r>
    <r>
      <rPr>
        <b/>
        <sz val="10"/>
        <color indexed="8"/>
        <rFont val="Arial"/>
        <family val="2"/>
      </rPr>
      <t>Ereignisses ist besonders zu beachten:</t>
    </r>
  </si>
  <si>
    <r>
      <t xml:space="preserve">Medien: </t>
    </r>
    <r>
      <rPr>
        <sz val="10"/>
        <color indexed="8"/>
        <rFont val="Arial"/>
        <family val="2"/>
      </rPr>
      <t xml:space="preserve">Keine Auskunft durch direkt oder indirekt Beteiligte! ==&gt; </t>
    </r>
  </si>
  <si>
    <t>Bei Fragen den Medien keine Antworten geben!</t>
  </si>
  <si>
    <r>
      <t>Rechtliches</t>
    </r>
    <r>
      <rPr>
        <sz val="10"/>
        <color indexed="8"/>
        <rFont val="Arial"/>
        <family val="2"/>
      </rPr>
      <t>: Niemand äussert sich zur Schuldfrage oder stellt Vermutungen auf,</t>
    </r>
  </si>
  <si>
    <t xml:space="preserve">solange die Abklärungen laufen! </t>
  </si>
  <si>
    <r>
      <t>Schauen ==&gt;</t>
    </r>
    <r>
      <rPr>
        <sz val="10"/>
        <rFont val="Arial"/>
        <family val="2"/>
      </rPr>
      <t xml:space="preserve"> </t>
    </r>
    <r>
      <rPr>
        <sz val="10"/>
        <color indexed="56"/>
        <rFont val="Arial"/>
        <family val="2"/>
      </rPr>
      <t>Denken ==&gt;</t>
    </r>
    <r>
      <rPr>
        <sz val="10"/>
        <rFont val="Arial"/>
        <family val="2"/>
      </rPr>
      <t xml:space="preserve"> </t>
    </r>
    <r>
      <rPr>
        <sz val="10"/>
        <color indexed="57"/>
        <rFont val="Arial"/>
        <family val="2"/>
      </rPr>
      <t>Handeln</t>
    </r>
  </si>
  <si>
    <t>Bleibe ruhig und versuche, die Übersicht zu gewinnen;</t>
  </si>
  <si>
    <t>Was ist geschehen?</t>
  </si>
  <si>
    <t>Wer und wie viele sind betroffen?</t>
  </si>
  <si>
    <t>Was ist zu tun;</t>
  </si>
  <si>
    <t>Bestehen weitere Gefahren für die Unfallopfer?</t>
  </si>
  <si>
    <t>Welche Gefahren gibt es für mich und die Helfer?</t>
  </si>
  <si>
    <t>Notfallnummern:</t>
  </si>
  <si>
    <t>REGA</t>
  </si>
  <si>
    <t>Erst jetzt wird gehandelt;</t>
  </si>
  <si>
    <t>Polizei</t>
  </si>
  <si>
    <t>Sich selbst vor Gefahren schützen</t>
  </si>
  <si>
    <t>Ambulanz</t>
  </si>
  <si>
    <t>Notfallstelle sichern</t>
  </si>
  <si>
    <t>Feuerwehr</t>
  </si>
  <si>
    <t>Alarmieren</t>
  </si>
  <si>
    <t>Internationaler Notruf</t>
  </si>
  <si>
    <t>Evtl. Opfer aus der Gefahrenzone bergen</t>
  </si>
  <si>
    <t>Giftinfos, Notfallberatung</t>
  </si>
  <si>
    <t>Beurteilung nach dem ABC-Schema</t>
  </si>
  <si>
    <t>Straßenzustand</t>
  </si>
  <si>
    <t>Erste Hilfe leisten</t>
  </si>
  <si>
    <t>Lawinenbulletin</t>
  </si>
  <si>
    <t>Kanton Wallis</t>
  </si>
  <si>
    <t>Total Teilnehmer</t>
  </si>
  <si>
    <t>Name</t>
  </si>
  <si>
    <t>Vorname</t>
  </si>
  <si>
    <t>Strasse</t>
  </si>
  <si>
    <t>Wohnort</t>
  </si>
  <si>
    <t>Kt</t>
  </si>
  <si>
    <t>Email</t>
  </si>
  <si>
    <t>Telefon</t>
  </si>
  <si>
    <t>hat</t>
  </si>
  <si>
    <t>braucht</t>
  </si>
  <si>
    <t>Bemerkung</t>
  </si>
  <si>
    <t>PLZ</t>
  </si>
  <si>
    <t>&lt;10 Jahre</t>
  </si>
  <si>
    <t>10-20 J+S</t>
  </si>
  <si>
    <t>21-22 JO</t>
  </si>
  <si>
    <t>&gt;22 Jahre</t>
  </si>
  <si>
    <t>Einfachseil</t>
  </si>
  <si>
    <t>TN</t>
  </si>
  <si>
    <t xml:space="preserve">Abrechnung für die Tour: </t>
  </si>
  <si>
    <t>vom</t>
  </si>
  <si>
    <t>Leiter:</t>
  </si>
  <si>
    <t>Adresse</t>
  </si>
  <si>
    <t>PLZ Wohnort</t>
  </si>
  <si>
    <t>Tel. Nr.</t>
  </si>
  <si>
    <t>Mail</t>
  </si>
  <si>
    <t>Ausgaben</t>
  </si>
  <si>
    <t>Fahrkosten:</t>
  </si>
  <si>
    <t>km à</t>
  </si>
  <si>
    <t>Anz.Personen</t>
  </si>
  <si>
    <t>Bahn / Bus (Billet alle Leiter)</t>
  </si>
  <si>
    <t>Bergbahnen (Billet alle Leiter)</t>
  </si>
  <si>
    <t>Unterkunft (TL, Leiter 2)</t>
  </si>
  <si>
    <t>Unterkunft (Leiter 1)</t>
  </si>
  <si>
    <t>Weitere
Ausgaben:</t>
  </si>
  <si>
    <t>Bergführer</t>
  </si>
  <si>
    <t>Total:</t>
  </si>
  <si>
    <t>Bemerkungen:</t>
  </si>
  <si>
    <t>Überweisung</t>
  </si>
  <si>
    <t>zu Gunsten</t>
  </si>
  <si>
    <t>IBAN-Nummer</t>
  </si>
  <si>
    <t>XY</t>
  </si>
  <si>
    <t xml:space="preserve">Bank </t>
  </si>
  <si>
    <t>Datum:</t>
  </si>
  <si>
    <t>Name:</t>
  </si>
  <si>
    <t>Bitte vom Tourenchef visieren lassen!</t>
  </si>
  <si>
    <t>ACHTUNG!</t>
  </si>
  <si>
    <t>Einnahmen</t>
  </si>
  <si>
    <t>Auto:</t>
  </si>
  <si>
    <t>Bahn / Bus</t>
  </si>
  <si>
    <t>Bergbahnen:</t>
  </si>
  <si>
    <t>Unterkunft:</t>
  </si>
  <si>
    <t>Hütte / Hotel:</t>
  </si>
  <si>
    <t>Zeltplatz:</t>
  </si>
  <si>
    <t>Verpflegung:</t>
  </si>
  <si>
    <t>à</t>
  </si>
  <si>
    <t>Weitere
Einnahmen:</t>
  </si>
  <si>
    <t>Zwischentotal:</t>
  </si>
  <si>
    <t>Saldovortrag</t>
  </si>
  <si>
    <t>IBAN</t>
  </si>
  <si>
    <t>Clearing Nr.</t>
  </si>
  <si>
    <t xml:space="preserve">zu Gunsten </t>
  </si>
  <si>
    <t>SAC Sektion Säntis, 9100 Herisau</t>
  </si>
  <si>
    <t>Bankkonto</t>
  </si>
  <si>
    <t>CH06 0900 0000 9000 1764 2</t>
  </si>
  <si>
    <t>Postfinance</t>
  </si>
  <si>
    <t>Postkonto</t>
  </si>
  <si>
    <t>90-1764-2</t>
  </si>
  <si>
    <t>Teilnehmerbeiträge SAC:</t>
  </si>
  <si>
    <t>Teilnehmerbeiträge JO:</t>
  </si>
  <si>
    <t>Leiterbeiträge:</t>
  </si>
  <si>
    <t>Bank-PCKonto</t>
  </si>
  <si>
    <t>Junioren-Organisation SAC Schweiz. Alpenclub</t>
  </si>
  <si>
    <t>254-L1119621.0</t>
  </si>
  <si>
    <t>Bank</t>
  </si>
  <si>
    <t>UBS AG Herisau</t>
  </si>
  <si>
    <t>PC</t>
  </si>
  <si>
    <t>01-4158-1</t>
  </si>
  <si>
    <t>Touren mit 3 oder mehr Teilnehmer im J&amp;S-Alter werden über die JO mit dem JO Abrechnungsformular abgerechnet</t>
  </si>
  <si>
    <t xml:space="preserve">Tourenwesen Sektion Säntis SAC </t>
  </si>
  <si>
    <t xml:space="preserve">Abrechnung für die Tour:  </t>
  </si>
  <si>
    <t xml:space="preserve">Abrechnung für den Kurs:  </t>
  </si>
  <si>
    <t>grüne Felder</t>
  </si>
  <si>
    <t>für alle Obligatorisch</t>
  </si>
  <si>
    <t>gelbe Felder</t>
  </si>
  <si>
    <t>rote Felder</t>
  </si>
  <si>
    <t>Auto 5-Plätzer / 7-Plätzer</t>
  </si>
  <si>
    <t>Auto 9-Plätzer</t>
  </si>
  <si>
    <t>Anhänger-Zuschlag</t>
  </si>
  <si>
    <t>Bahn / Bus Postauto</t>
  </si>
  <si>
    <t>Gäste in Rechnung</t>
  </si>
  <si>
    <t>Teilnehmerbeiträge KiBe bar:</t>
  </si>
  <si>
    <t>Teilnehmerbeiträge KiBe in Rechnung</t>
  </si>
  <si>
    <t>Anzahl zahlende Teilnehmer</t>
  </si>
  <si>
    <t>Anzahl Leiter</t>
  </si>
  <si>
    <t>Aufwand bzw. Gewinn KiBe Kasse</t>
  </si>
  <si>
    <t>Aufwand / Teilnehmer</t>
  </si>
  <si>
    <t>Effektive Kosten pro zahlender Teilnehmer</t>
  </si>
  <si>
    <t>Abrechnung KiBe</t>
  </si>
  <si>
    <t>Abrechnungsformular für KiBe Touren. Nach der Tour an den KiBe Kassier</t>
  </si>
  <si>
    <t xml:space="preserve">Tour </t>
  </si>
  <si>
    <t>Art</t>
  </si>
  <si>
    <t>Anmeldeformular Sektion Säntis SAC</t>
  </si>
  <si>
    <t>Geburi</t>
  </si>
  <si>
    <t>Notfallkontakt
Telefonnummer</t>
  </si>
  <si>
    <t xml:space="preserve"> </t>
  </si>
  <si>
    <t>KiBe Chef</t>
  </si>
  <si>
    <t>(auch wenn schlechter Empfang oder kein PIN)</t>
  </si>
  <si>
    <t>Abrechnungsformular für Sektionstouren OHNE J+S beteiligte Ansätze für TL gem. Spesenreglement. Nach der Tour via Tourenchef an den Kassier senden</t>
  </si>
  <si>
    <t>Obligatorisch für TN im J+S Alter, auf der erste Tour</t>
  </si>
  <si>
    <t>J+S-Material</t>
  </si>
  <si>
    <t>Tour</t>
  </si>
  <si>
    <t>Leiter</t>
  </si>
  <si>
    <t>Sommertourenchefin</t>
  </si>
  <si>
    <t>Namen1</t>
  </si>
  <si>
    <t>BF</t>
  </si>
  <si>
    <t>KL</t>
  </si>
  <si>
    <t>HL</t>
  </si>
  <si>
    <t>max. Fr. 25.-</t>
  </si>
  <si>
    <t>max. Fr. 50.-</t>
  </si>
  <si>
    <t>Fr. 25.- /Tag</t>
  </si>
  <si>
    <t>Basil Brunner</t>
  </si>
  <si>
    <t>079 702 51 17</t>
  </si>
  <si>
    <t>Adrian Steiner</t>
  </si>
  <si>
    <t>078 742 01 65</t>
  </si>
  <si>
    <t>Hein Beutler</t>
  </si>
  <si>
    <t>071 352 68 56</t>
  </si>
  <si>
    <t>079 828 37 75</t>
  </si>
  <si>
    <t>Spiess Roger</t>
  </si>
  <si>
    <t>071 525 06 09</t>
  </si>
  <si>
    <t>079 482 24 03</t>
  </si>
  <si>
    <r>
      <t xml:space="preserve">Aktuelle TN-Liste </t>
    </r>
    <r>
      <rPr>
        <b/>
        <sz val="10"/>
        <rFont val="Arial"/>
        <family val="2"/>
      </rPr>
      <t xml:space="preserve">VOR </t>
    </r>
    <r>
      <rPr>
        <sz val="10"/>
        <rFont val="Arial"/>
        <family val="2"/>
      </rPr>
      <t xml:space="preserve">der Tour in DropTour kontrollieren od. dem Touren-, JO, KiBe-Chef per Mail zustellen! </t>
    </r>
  </si>
  <si>
    <t>Heinz Beutler</t>
  </si>
  <si>
    <t>Martin Gonzenbach</t>
  </si>
  <si>
    <t>078 674 10 78</t>
  </si>
  <si>
    <t>Sommertourenchef</t>
  </si>
  <si>
    <t>max. Fr. 200.-</t>
  </si>
  <si>
    <t>Mindestens 3 TN im J+S Alter.  Zwingend ein KL oder BG je 6 TN outdoor. Indoor genügt ein J+S Leiter je 12 TN</t>
  </si>
  <si>
    <t>Auto: (CHF -.60 : Anzahl Personen)</t>
  </si>
  <si>
    <t>Hütte / Hotel HP (50 %)</t>
  </si>
  <si>
    <t>Sektionsanteil CHF 150.--/Tag</t>
  </si>
  <si>
    <t xml:space="preserve">Pro 10 Teilnehmer wird jeweils der Anteil </t>
  </si>
  <si>
    <t>eines Bergführerhonorars übernommen</t>
  </si>
  <si>
    <t xml:space="preserve">Hütte / Hotel HP </t>
  </si>
  <si>
    <t>Teilnehmerbeiträge andere Sektionen</t>
  </si>
  <si>
    <t>Teilnehmerbeiträge Gäste</t>
  </si>
  <si>
    <t>Hütte / Hotel / Zeltplatz:</t>
  </si>
  <si>
    <t>Kurskosten:</t>
  </si>
  <si>
    <t>Bahn / Bus:</t>
  </si>
  <si>
    <t>Raummiete:</t>
  </si>
  <si>
    <t>Mietmaterial:</t>
  </si>
  <si>
    <t>Teilnehmerbeiträge JO (Kostenlos)</t>
  </si>
  <si>
    <t>Teilnehmerbeiträge SAC Säntis (kostenlos)</t>
  </si>
  <si>
    <t>Ernst Keller</t>
  </si>
  <si>
    <t>Martin Meier</t>
  </si>
  <si>
    <t>079 600 01 35</t>
  </si>
  <si>
    <t>079 420 38 98</t>
  </si>
  <si>
    <t>Helm</t>
  </si>
  <si>
    <t>Gstältli</t>
  </si>
  <si>
    <t>Finken</t>
  </si>
  <si>
    <t>Namen2</t>
  </si>
  <si>
    <t>Material</t>
  </si>
  <si>
    <t>Verfügbar</t>
  </si>
  <si>
    <t>Namen3</t>
  </si>
  <si>
    <t>PW Plätze</t>
  </si>
  <si>
    <t>verfügbare Einfachseile:</t>
  </si>
  <si>
    <t>Falls die Anreise mit PW vorgesehen ist, wie viele Autofreiplätze hast du?</t>
  </si>
  <si>
    <t>Erfahrung</t>
  </si>
  <si>
    <t>Namen4</t>
  </si>
  <si>
    <t>kannst du eine Seilschaft führen?</t>
  </si>
  <si>
    <t>Seilschaftsführer</t>
  </si>
  <si>
    <t>Klettergrad (UIAA) mit Bergschuhen / Steigeisen:</t>
  </si>
  <si>
    <t>Klettergrad</t>
  </si>
  <si>
    <t>vergleichbare Touren in den letzten zwei Jahren:</t>
  </si>
  <si>
    <t>Vegetarier/in</t>
  </si>
  <si>
    <t>Kein Seil|50m Einfachseil|60m Einfachseil|70m Einfachseil|50m Halbseile|60m Halbseile|70m Halbseile</t>
  </si>
  <si>
    <t>Seil</t>
  </si>
  <si>
    <t>Wieviele Expressen kannst du mitbringen?</t>
  </si>
  <si>
    <t>Express</t>
  </si>
  <si>
    <t>Vorstieg:</t>
  </si>
  <si>
    <t>Vorstieg</t>
  </si>
  <si>
    <t>Ich kann Vorsteigen bis zu:</t>
  </si>
  <si>
    <t>Für Mehrseillängen-Touren: Erfahrung mit Standbau und mit Abseilen?</t>
  </si>
  <si>
    <t>Mehrseillänge</t>
  </si>
  <si>
    <t>Wintermaterial</t>
  </si>
  <si>
    <t>Ich brauche</t>
  </si>
  <si>
    <t>Erfahrung:</t>
  </si>
  <si>
    <t>Erfahrung Ski</t>
  </si>
  <si>
    <t>Welche Vergleichstouren hast du gemacht:</t>
  </si>
  <si>
    <t>Referenz Winter</t>
  </si>
  <si>
    <t>Referenz Sommer</t>
  </si>
  <si>
    <t>Vorstieg (Grad)</t>
  </si>
  <si>
    <t>Ich bringe</t>
  </si>
  <si>
    <t>Ich bringe mit:</t>
  </si>
  <si>
    <t>Übernachtung</t>
  </si>
  <si>
    <t>Obligatorisch bei mehr als 3 TN &lt;22 Jahre für Sport-TOTO-Beiträge</t>
  </si>
  <si>
    <t>Total</t>
  </si>
  <si>
    <t xml:space="preserve"> Leiter </t>
  </si>
  <si>
    <t xml:space="preserve"> Teilnehmer</t>
  </si>
  <si>
    <t>Stand: 01.01.2020</t>
  </si>
  <si>
    <t>Anita Rohner</t>
  </si>
  <si>
    <t>071 352 43 90</t>
  </si>
  <si>
    <t>078 873 63 10</t>
  </si>
  <si>
    <t>Daten</t>
  </si>
  <si>
    <t>(ausgeblendet) dient für die Formlen zum erstellen des Anmeldeformulars aus DropTours. (Zellen geschützt, ohne Passwort)</t>
  </si>
  <si>
    <t>DropTours</t>
  </si>
  <si>
    <t>Inhalt des Excel aus DropTours hier hin kopieren damit sich das Anmeldeformular automatisch ausfüllt.</t>
  </si>
  <si>
    <t>Excel-Export aus DropTour an dieser Stelle (Zelle A1) einfügen.</t>
  </si>
  <si>
    <t>(im Excel aus DropTour alles markieren und kopieren, und hier einfügen)</t>
  </si>
  <si>
    <t>mit Übernachtung</t>
  </si>
  <si>
    <t>Rückvergütungen:</t>
  </si>
  <si>
    <t>IBAN-Nr.</t>
  </si>
  <si>
    <t>Betrag</t>
  </si>
  <si>
    <t>-</t>
  </si>
  <si>
    <t>Tourenabrechnung</t>
  </si>
  <si>
    <t>Ich benÃ¶tige einen Helm</t>
  </si>
  <si>
    <t>Ich benÃ¶tige einen Klettergurt (GstÃ¤ltli)</t>
  </si>
  <si>
    <t>Ski / Board</t>
  </si>
  <si>
    <t>Ich komme mit</t>
  </si>
  <si>
    <t>Kostenbeteiligung</t>
  </si>
  <si>
    <t>Ich benÃ¶tige Kletterfinken in der GrÃ¶sse...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</si>
</sst>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[$-807]d/\ mmmm\ yyyy;@"/>
    <numFmt numFmtId="166" formatCode="_ &quot;Fr.&quot;* #,##0.00_ ;_ &quot;Fr.&quot;* \-#,##0.00_ ;_ &quot;Fr.&quot;* &quot;-&quot;??_ ;_ @_ "/>
    <numFmt numFmtId="167" formatCode="#,##0_ ;\-#,##0\ "/>
    <numFmt numFmtId="168" formatCode="d/\ mmmm\ yyyy"/>
    <numFmt numFmtId="169" formatCode="&quot;Fr.&quot;#,##0.00;&quot;Fr.&quot;\-#,##0.00"/>
  </numFmts>
  <fonts count="61">
    <font>
      <sz val="11"/>
      <color theme="1"/>
      <name val="Frutiger 45 Light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name val="Calibri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6"/>
      <name val="Calibri"/>
      <family val="2"/>
    </font>
    <font>
      <sz val="10"/>
      <color indexed="30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Verdana"/>
      <family val="2"/>
    </font>
    <font>
      <sz val="11"/>
      <color theme="1"/>
      <name val="Frutiger 45 Light"/>
      <family val="2"/>
      <scheme val="minor"/>
    </font>
    <font>
      <sz val="16"/>
      <color theme="1"/>
      <name val="Frutiger 45 Light"/>
      <family val="2"/>
      <scheme val="minor"/>
    </font>
    <font>
      <sz val="11"/>
      <name val="Frutiger 45 Light"/>
      <family val="2"/>
      <scheme val="minor"/>
    </font>
    <font>
      <sz val="9"/>
      <color theme="1"/>
      <name val="Frutiger 45 Light"/>
      <family val="2"/>
      <scheme val="minor"/>
    </font>
    <font>
      <sz val="9"/>
      <color rgb="FF00000A"/>
      <name val="Arial"/>
      <family val="2"/>
    </font>
    <font>
      <sz val="18"/>
      <color theme="3"/>
      <name val="UBSHeadline"/>
      <family val="2"/>
      <scheme val="major"/>
    </font>
    <font>
      <b/>
      <sz val="15"/>
      <color theme="3"/>
      <name val="Frutiger 45 Light"/>
      <family val="2"/>
      <scheme val="minor"/>
    </font>
    <font>
      <b/>
      <sz val="13"/>
      <color theme="3"/>
      <name val="Frutiger 45 Light"/>
      <family val="2"/>
      <scheme val="minor"/>
    </font>
    <font>
      <b/>
      <sz val="11"/>
      <color theme="3"/>
      <name val="Frutiger 45 Light"/>
      <family val="2"/>
      <scheme val="minor"/>
    </font>
    <font>
      <sz val="11"/>
      <color rgb="FF006100"/>
      <name val="Frutiger 45 Light"/>
      <family val="2"/>
      <scheme val="minor"/>
    </font>
    <font>
      <sz val="11"/>
      <color rgb="FF9C0006"/>
      <name val="Frutiger 45 Light"/>
      <family val="2"/>
      <scheme val="minor"/>
    </font>
    <font>
      <sz val="11"/>
      <color rgb="FF9C6500"/>
      <name val="Frutiger 45 Light"/>
      <family val="2"/>
      <scheme val="minor"/>
    </font>
    <font>
      <sz val="11"/>
      <color rgb="FF3F3F76"/>
      <name val="Frutiger 45 Light"/>
      <family val="2"/>
      <scheme val="minor"/>
    </font>
    <font>
      <b/>
      <sz val="11"/>
      <color rgb="FF3F3F3F"/>
      <name val="Frutiger 45 Light"/>
      <family val="2"/>
      <scheme val="minor"/>
    </font>
    <font>
      <b/>
      <sz val="11"/>
      <color rgb="FFFA7D00"/>
      <name val="Frutiger 45 Light"/>
      <family val="2"/>
      <scheme val="minor"/>
    </font>
    <font>
      <sz val="11"/>
      <color rgb="FFFA7D00"/>
      <name val="Frutiger 45 Light"/>
      <family val="2"/>
      <scheme val="minor"/>
    </font>
    <font>
      <b/>
      <sz val="11"/>
      <color theme="0"/>
      <name val="Frutiger 45 Light"/>
      <family val="2"/>
      <scheme val="minor"/>
    </font>
    <font>
      <sz val="11"/>
      <color rgb="FFFF0000"/>
      <name val="Frutiger 45 Light"/>
      <family val="2"/>
      <scheme val="minor"/>
    </font>
    <font>
      <i/>
      <sz val="11"/>
      <color rgb="FF7F7F7F"/>
      <name val="Frutiger 45 Light"/>
      <family val="2"/>
      <scheme val="minor"/>
    </font>
    <font>
      <b/>
      <sz val="11"/>
      <color theme="1"/>
      <name val="Frutiger 45 Light"/>
      <family val="2"/>
      <scheme val="minor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b/>
      <sz val="11"/>
      <color theme="1"/>
      <name val="Frutiger 45 Light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Frutiger 45 Light"/>
      <family val="2"/>
      <scheme val="minor"/>
    </font>
    <font>
      <sz val="10"/>
      <color rgb="FFFFFF66"/>
      <name val="Calibri"/>
      <family val="2"/>
    </font>
    <font>
      <sz val="11"/>
      <color theme="0"/>
      <name val="Frutiger 45 Light"/>
      <family val="2"/>
      <scheme val="minor"/>
    </font>
    <font>
      <sz val="11"/>
      <color rgb="FF9C5700"/>
      <name val="Frutiger 45 Light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2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58" applyNumberFormat="0" applyAlignment="0" applyProtection="0"/>
    <xf numFmtId="0" fontId="44" fillId="11" borderId="59" applyNumberFormat="0" applyAlignment="0" applyProtection="0"/>
    <xf numFmtId="0" fontId="45" fillId="11" borderId="58" applyNumberFormat="0" applyAlignment="0" applyProtection="0"/>
    <xf numFmtId="0" fontId="46" fillId="0" borderId="60" applyNumberFormat="0" applyFill="0" applyAlignment="0" applyProtection="0"/>
    <xf numFmtId="0" fontId="47" fillId="12" borderId="61" applyNumberFormat="0" applyAlignment="0" applyProtection="0"/>
    <xf numFmtId="0" fontId="48" fillId="0" borderId="0" applyNumberFormat="0" applyFill="0" applyBorder="0" applyAlignment="0" applyProtection="0"/>
    <xf numFmtId="0" fontId="31" fillId="13" borderId="62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63" applyNumberFormat="0" applyFill="0" applyAlignment="0" applyProtection="0"/>
    <xf numFmtId="0" fontId="59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5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59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59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59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59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60" fillId="9" borderId="0" applyNumberFormat="0" applyBorder="0" applyAlignment="0" applyProtection="0"/>
    <xf numFmtId="0" fontId="43" fillId="10" borderId="58" applyNumberFormat="0" applyAlignment="0" applyProtection="0"/>
    <xf numFmtId="0" fontId="44" fillId="11" borderId="59" applyNumberFormat="0" applyAlignment="0" applyProtection="0"/>
    <xf numFmtId="0" fontId="45" fillId="11" borderId="58" applyNumberFormat="0" applyAlignment="0" applyProtection="0"/>
    <xf numFmtId="0" fontId="46" fillId="0" borderId="60" applyNumberFormat="0" applyFill="0" applyAlignment="0" applyProtection="0"/>
    <xf numFmtId="0" fontId="47" fillId="12" borderId="61" applyNumberFormat="0" applyAlignment="0" applyProtection="0"/>
    <xf numFmtId="0" fontId="48" fillId="0" borderId="0" applyNumberFormat="0" applyFill="0" applyBorder="0" applyAlignment="0" applyProtection="0"/>
    <xf numFmtId="0" fontId="31" fillId="13" borderId="62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63" applyNumberFormat="0" applyFill="0" applyAlignment="0" applyProtection="0"/>
    <xf numFmtId="44" fontId="1" fillId="0" borderId="0" applyFont="0" applyFill="0" applyBorder="0" applyAlignment="0" applyProtection="0"/>
  </cellStyleXfs>
  <cellXfs count="420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3" borderId="1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10" fillId="2" borderId="3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0" fillId="2" borderId="7" xfId="0" applyFill="1" applyBorder="1"/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7" xfId="0" applyFont="1" applyFill="1" applyBorder="1"/>
    <xf numFmtId="0" fontId="11" fillId="2" borderId="8" xfId="0" applyFont="1" applyFill="1" applyBorder="1" applyAlignment="1">
      <alignment horizontal="left" vertical="top"/>
    </xf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1" fillId="2" borderId="4" xfId="0" applyFont="1" applyFill="1" applyBorder="1"/>
    <xf numFmtId="0" fontId="11" fillId="2" borderId="1" xfId="0" applyFont="1" applyFill="1" applyBorder="1"/>
    <xf numFmtId="0" fontId="2" fillId="0" borderId="0" xfId="0" applyFont="1" applyBorder="1" applyAlignment="1">
      <alignment horizontal="right"/>
    </xf>
    <xf numFmtId="0" fontId="2" fillId="0" borderId="10" xfId="0" applyFont="1" applyBorder="1"/>
    <xf numFmtId="0" fontId="20" fillId="0" borderId="10" xfId="0" applyFont="1" applyBorder="1" applyProtection="1">
      <protection locked="0"/>
    </xf>
    <xf numFmtId="0" fontId="22" fillId="0" borderId="4" xfId="0" applyFont="1" applyBorder="1"/>
    <xf numFmtId="0" fontId="0" fillId="0" borderId="0" xfId="0" applyBorder="1"/>
    <xf numFmtId="0" fontId="11" fillId="0" borderId="0" xfId="0" applyFont="1" applyBorder="1" applyAlignment="1">
      <alignment horizontal="right"/>
    </xf>
    <xf numFmtId="14" fontId="12" fillId="0" borderId="9" xfId="0" applyNumberFormat="1" applyFont="1" applyBorder="1" applyAlignment="1">
      <alignment horizontal="right"/>
    </xf>
    <xf numFmtId="0" fontId="0" fillId="0" borderId="4" xfId="0" applyBorder="1"/>
    <xf numFmtId="0" fontId="0" fillId="0" borderId="7" xfId="0" applyBorder="1"/>
    <xf numFmtId="0" fontId="12" fillId="4" borderId="0" xfId="0" applyFont="1" applyFill="1" applyBorder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5" xfId="0" applyBorder="1"/>
    <xf numFmtId="0" fontId="0" fillId="0" borderId="15" xfId="0" applyBorder="1"/>
    <xf numFmtId="44" fontId="11" fillId="0" borderId="5" xfId="1" applyNumberFormat="1" applyFont="1" applyBorder="1"/>
    <xf numFmtId="167" fontId="11" fillId="0" borderId="15" xfId="1" applyNumberFormat="1" applyFont="1" applyBorder="1"/>
    <xf numFmtId="166" fontId="11" fillId="0" borderId="6" xfId="1" applyNumberFormat="1" applyFont="1" applyBorder="1"/>
    <xf numFmtId="44" fontId="11" fillId="0" borderId="7" xfId="1" applyNumberFormat="1" applyFont="1" applyBorder="1"/>
    <xf numFmtId="164" fontId="11" fillId="0" borderId="0" xfId="1" applyNumberFormat="1" applyFont="1" applyBorder="1"/>
    <xf numFmtId="0" fontId="0" fillId="0" borderId="3" xfId="0" applyBorder="1" applyAlignment="1">
      <alignment horizontal="left" wrapText="1"/>
    </xf>
    <xf numFmtId="0" fontId="0" fillId="0" borderId="5" xfId="0" applyBorder="1" applyAlignment="1"/>
    <xf numFmtId="164" fontId="11" fillId="0" borderId="5" xfId="1" applyNumberFormat="1" applyFont="1" applyBorder="1"/>
    <xf numFmtId="0" fontId="0" fillId="0" borderId="4" xfId="0" applyBorder="1" applyAlignment="1">
      <alignment horizontal="left"/>
    </xf>
    <xf numFmtId="0" fontId="0" fillId="0" borderId="0" xfId="0" applyBorder="1" applyAlignment="1"/>
    <xf numFmtId="0" fontId="0" fillId="0" borderId="16" xfId="0" applyBorder="1"/>
    <xf numFmtId="0" fontId="0" fillId="0" borderId="17" xfId="0" applyBorder="1"/>
    <xf numFmtId="44" fontId="11" fillId="0" borderId="17" xfId="1" applyNumberFormat="1" applyFont="1" applyBorder="1"/>
    <xf numFmtId="164" fontId="11" fillId="0" borderId="7" xfId="1" applyNumberFormat="1" applyFont="1" applyBorder="1"/>
    <xf numFmtId="0" fontId="12" fillId="0" borderId="4" xfId="0" applyFont="1" applyBorder="1"/>
    <xf numFmtId="44" fontId="12" fillId="0" borderId="0" xfId="1" applyNumberFormat="1" applyFont="1" applyBorder="1"/>
    <xf numFmtId="44" fontId="12" fillId="0" borderId="18" xfId="1" applyNumberFormat="1" applyFont="1" applyBorder="1"/>
    <xf numFmtId="0" fontId="0" fillId="0" borderId="19" xfId="0" applyBorder="1"/>
    <xf numFmtId="0" fontId="11" fillId="0" borderId="4" xfId="0" applyFont="1" applyBorder="1"/>
    <xf numFmtId="44" fontId="12" fillId="0" borderId="10" xfId="0" applyNumberFormat="1" applyFont="1" applyBorder="1" applyAlignment="1">
      <alignment horizontal="center"/>
    </xf>
    <xf numFmtId="0" fontId="0" fillId="0" borderId="2" xfId="0" applyBorder="1"/>
    <xf numFmtId="0" fontId="0" fillId="0" borderId="20" xfId="0" applyBorder="1"/>
    <xf numFmtId="0" fontId="11" fillId="4" borderId="4" xfId="0" applyFont="1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0" fillId="4" borderId="7" xfId="0" applyFill="1" applyBorder="1"/>
    <xf numFmtId="0" fontId="11" fillId="0" borderId="1" xfId="0" applyFont="1" applyBorder="1"/>
    <xf numFmtId="168" fontId="0" fillId="0" borderId="8" xfId="0" applyNumberFormat="1" applyBorder="1" applyAlignment="1">
      <alignment horizontal="left"/>
    </xf>
    <xf numFmtId="0" fontId="0" fillId="0" borderId="8" xfId="0" applyBorder="1"/>
    <xf numFmtId="0" fontId="11" fillId="0" borderId="8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2" fillId="0" borderId="0" xfId="0" applyFont="1"/>
    <xf numFmtId="0" fontId="11" fillId="0" borderId="0" xfId="0" applyFont="1"/>
    <xf numFmtId="0" fontId="12" fillId="0" borderId="3" xfId="0" applyFont="1" applyBorder="1"/>
    <xf numFmtId="0" fontId="0" fillId="0" borderId="21" xfId="0" applyBorder="1"/>
    <xf numFmtId="0" fontId="0" fillId="0" borderId="13" xfId="0" applyBorder="1"/>
    <xf numFmtId="164" fontId="11" fillId="0" borderId="13" xfId="1" applyNumberFormat="1" applyFont="1" applyBorder="1"/>
    <xf numFmtId="44" fontId="11" fillId="0" borderId="0" xfId="1" applyNumberFormat="1" applyFont="1" applyBorder="1"/>
    <xf numFmtId="0" fontId="0" fillId="0" borderId="22" xfId="0" applyBorder="1"/>
    <xf numFmtId="44" fontId="11" fillId="0" borderId="13" xfId="1" applyNumberFormat="1" applyFont="1" applyBorder="1"/>
    <xf numFmtId="164" fontId="11" fillId="0" borderId="23" xfId="1" applyNumberFormat="1" applyFont="1" applyBorder="1"/>
    <xf numFmtId="44" fontId="12" fillId="0" borderId="13" xfId="1" applyNumberFormat="1" applyFont="1" applyBorder="1"/>
    <xf numFmtId="44" fontId="12" fillId="0" borderId="7" xfId="1" applyNumberFormat="1" applyFont="1" applyBorder="1"/>
    <xf numFmtId="169" fontId="0" fillId="0" borderId="0" xfId="0" applyNumberFormat="1"/>
    <xf numFmtId="164" fontId="23" fillId="0" borderId="14" xfId="1" applyNumberFormat="1" applyFont="1" applyBorder="1"/>
    <xf numFmtId="44" fontId="12" fillId="0" borderId="24" xfId="1" applyNumberFormat="1" applyFont="1" applyBorder="1"/>
    <xf numFmtId="0" fontId="0" fillId="4" borderId="4" xfId="0" applyFill="1" applyBorder="1"/>
    <xf numFmtId="44" fontId="12" fillId="0" borderId="10" xfId="0" applyNumberFormat="1" applyFont="1" applyBorder="1"/>
    <xf numFmtId="0" fontId="0" fillId="0" borderId="0" xfId="0" applyFill="1" applyBorder="1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24" fillId="0" borderId="4" xfId="0" applyFont="1" applyBorder="1"/>
    <xf numFmtId="0" fontId="25" fillId="0" borderId="4" xfId="0" applyFont="1" applyBorder="1"/>
    <xf numFmtId="43" fontId="0" fillId="0" borderId="0" xfId="0" applyNumberFormat="1"/>
    <xf numFmtId="169" fontId="12" fillId="0" borderId="0" xfId="0" applyNumberFormat="1" applyFont="1"/>
    <xf numFmtId="44" fontId="12" fillId="0" borderId="0" xfId="0" applyNumberFormat="1" applyFont="1"/>
    <xf numFmtId="0" fontId="5" fillId="3" borderId="10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9" fontId="2" fillId="2" borderId="7" xfId="0" applyNumberFormat="1" applyFont="1" applyFill="1" applyBorder="1" applyAlignment="1" applyProtection="1">
      <alignment horizontal="left"/>
      <protection locked="0"/>
    </xf>
    <xf numFmtId="0" fontId="2" fillId="0" borderId="26" xfId="0" applyFont="1" applyBorder="1"/>
    <xf numFmtId="0" fontId="20" fillId="0" borderId="26" xfId="0" applyFont="1" applyBorder="1" applyProtection="1">
      <protection locked="0"/>
    </xf>
    <xf numFmtId="164" fontId="23" fillId="0" borderId="0" xfId="1" applyNumberFormat="1" applyFont="1" applyBorder="1"/>
    <xf numFmtId="0" fontId="22" fillId="0" borderId="3" xfId="0" applyFont="1" applyBorder="1"/>
    <xf numFmtId="0" fontId="11" fillId="0" borderId="5" xfId="0" applyFont="1" applyBorder="1" applyAlignment="1">
      <alignment horizontal="right"/>
    </xf>
    <xf numFmtId="14" fontId="12" fillId="0" borderId="20" xfId="0" applyNumberFormat="1" applyFont="1" applyBorder="1" applyAlignment="1">
      <alignment horizontal="right"/>
    </xf>
    <xf numFmtId="0" fontId="12" fillId="0" borderId="1" xfId="0" applyFont="1" applyBorder="1"/>
    <xf numFmtId="0" fontId="12" fillId="4" borderId="0" xfId="0" applyFont="1" applyFill="1" applyBorder="1" applyAlignment="1">
      <alignment horizontal="left"/>
    </xf>
    <xf numFmtId="0" fontId="11" fillId="0" borderId="3" xfId="0" applyFont="1" applyBorder="1"/>
    <xf numFmtId="168" fontId="0" fillId="0" borderId="5" xfId="0" applyNumberFormat="1" applyBorder="1" applyAlignment="1">
      <alignment horizontal="left"/>
    </xf>
    <xf numFmtId="0" fontId="11" fillId="0" borderId="5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2" borderId="9" xfId="2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>
      <alignment horizontal="right" indent="1"/>
    </xf>
    <xf numFmtId="0" fontId="11" fillId="2" borderId="9" xfId="0" applyFont="1" applyFill="1" applyBorder="1" applyAlignment="1">
      <alignment horizontal="right" indent="1"/>
    </xf>
    <xf numFmtId="0" fontId="0" fillId="0" borderId="0" xfId="0" applyBorder="1" applyAlignment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31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33" xfId="0" applyFont="1" applyBorder="1"/>
    <xf numFmtId="0" fontId="2" fillId="0" borderId="35" xfId="0" applyFont="1" applyBorder="1"/>
    <xf numFmtId="0" fontId="20" fillId="0" borderId="36" xfId="0" applyFont="1" applyBorder="1" applyProtection="1">
      <protection locked="0"/>
    </xf>
    <xf numFmtId="0" fontId="2" fillId="0" borderId="37" xfId="0" applyFont="1" applyBorder="1"/>
    <xf numFmtId="0" fontId="20" fillId="0" borderId="38" xfId="0" applyFont="1" applyBorder="1" applyProtection="1">
      <protection locked="0"/>
    </xf>
    <xf numFmtId="0" fontId="2" fillId="0" borderId="39" xfId="0" applyFont="1" applyBorder="1"/>
    <xf numFmtId="0" fontId="2" fillId="0" borderId="25" xfId="0" applyFont="1" applyBorder="1"/>
    <xf numFmtId="0" fontId="20" fillId="0" borderId="25" xfId="0" applyFont="1" applyBorder="1" applyProtection="1">
      <protection locked="0"/>
    </xf>
    <xf numFmtId="0" fontId="20" fillId="0" borderId="42" xfId="0" applyFont="1" applyBorder="1" applyProtection="1">
      <protection locked="0"/>
    </xf>
    <xf numFmtId="0" fontId="17" fillId="2" borderId="8" xfId="0" applyFont="1" applyFill="1" applyBorder="1"/>
    <xf numFmtId="0" fontId="11" fillId="6" borderId="7" xfId="0" applyFont="1" applyFill="1" applyBorder="1"/>
    <xf numFmtId="0" fontId="11" fillId="6" borderId="0" xfId="0" applyFont="1" applyFill="1"/>
    <xf numFmtId="0" fontId="34" fillId="0" borderId="0" xfId="0" applyFont="1" applyBorder="1" applyAlignment="1"/>
    <xf numFmtId="0" fontId="35" fillId="0" borderId="0" xfId="0" applyFont="1"/>
    <xf numFmtId="0" fontId="0" fillId="0" borderId="66" xfId="0" applyBorder="1"/>
    <xf numFmtId="0" fontId="0" fillId="0" borderId="67" xfId="0" applyBorder="1"/>
    <xf numFmtId="0" fontId="0" fillId="0" borderId="69" xfId="0" applyBorder="1"/>
    <xf numFmtId="0" fontId="0" fillId="0" borderId="32" xfId="0" applyBorder="1"/>
    <xf numFmtId="0" fontId="53" fillId="0" borderId="0" xfId="0" applyFont="1" applyBorder="1" applyAlignment="1">
      <alignment horizontal="right" textRotation="90"/>
    </xf>
    <xf numFmtId="0" fontId="54" fillId="0" borderId="68" xfId="0" applyFont="1" applyBorder="1"/>
    <xf numFmtId="14" fontId="5" fillId="0" borderId="53" xfId="0" applyNumberFormat="1" applyFont="1" applyBorder="1" applyAlignment="1">
      <alignment horizontal="center"/>
    </xf>
    <xf numFmtId="1" fontId="5" fillId="0" borderId="8" xfId="0" applyNumberFormat="1" applyFont="1" applyBorder="1" applyAlignment="1"/>
    <xf numFmtId="0" fontId="5" fillId="0" borderId="79" xfId="0" applyFont="1" applyBorder="1" applyAlignment="1">
      <alignment horizontal="center" textRotation="90"/>
    </xf>
    <xf numFmtId="0" fontId="5" fillId="0" borderId="78" xfId="0" applyFont="1" applyBorder="1" applyAlignment="1">
      <alignment horizontal="center" textRotation="90"/>
    </xf>
    <xf numFmtId="2" fontId="53" fillId="0" borderId="0" xfId="0" applyNumberFormat="1" applyFont="1" applyBorder="1" applyAlignment="1">
      <alignment horizontal="right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0" fontId="20" fillId="0" borderId="80" xfId="0" applyFont="1" applyBorder="1" applyAlignment="1" applyProtection="1">
      <alignment horizontal="center"/>
      <protection locked="0"/>
    </xf>
    <xf numFmtId="0" fontId="20" fillId="0" borderId="77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7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81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82" xfId="0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72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6" fillId="15" borderId="30" xfId="0" applyFont="1" applyFill="1" applyBorder="1" applyAlignment="1">
      <alignment textRotation="90"/>
    </xf>
    <xf numFmtId="0" fontId="56" fillId="15" borderId="21" xfId="0" applyNumberFormat="1" applyFont="1" applyFill="1" applyBorder="1" applyAlignment="1">
      <alignment textRotation="90"/>
    </xf>
    <xf numFmtId="0" fontId="56" fillId="15" borderId="21" xfId="0" applyFont="1" applyFill="1" applyBorder="1" applyAlignment="1">
      <alignment textRotation="90"/>
    </xf>
    <xf numFmtId="0" fontId="56" fillId="15" borderId="31" xfId="0" applyFont="1" applyFill="1" applyBorder="1" applyAlignment="1">
      <alignment textRotation="90"/>
    </xf>
    <xf numFmtId="0" fontId="0" fillId="2" borderId="4" xfId="0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8" fillId="2" borderId="0" xfId="0" applyFont="1" applyFill="1"/>
    <xf numFmtId="0" fontId="16" fillId="2" borderId="0" xfId="0" applyFont="1" applyFill="1"/>
    <xf numFmtId="0" fontId="17" fillId="2" borderId="0" xfId="0" applyFont="1" applyFill="1"/>
    <xf numFmtId="14" fontId="20" fillId="0" borderId="10" xfId="0" applyNumberFormat="1" applyFont="1" applyBorder="1" applyAlignment="1" applyProtection="1">
      <alignment horizontal="center" wrapText="1"/>
      <protection locked="0"/>
    </xf>
    <xf numFmtId="14" fontId="20" fillId="0" borderId="25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4" fontId="11" fillId="0" borderId="5" xfId="1" applyFont="1" applyBorder="1"/>
    <xf numFmtId="44" fontId="11" fillId="0" borderId="6" xfId="1" applyFont="1" applyBorder="1"/>
    <xf numFmtId="44" fontId="11" fillId="0" borderId="7" xfId="1" applyFont="1" applyBorder="1"/>
    <xf numFmtId="44" fontId="11" fillId="0" borderId="0" xfId="1" applyFont="1" applyBorder="1"/>
    <xf numFmtId="44" fontId="11" fillId="0" borderId="13" xfId="1" applyFont="1" applyBorder="1"/>
    <xf numFmtId="44" fontId="11" fillId="2" borderId="7" xfId="1" applyFont="1" applyFill="1" applyBorder="1"/>
    <xf numFmtId="44" fontId="11" fillId="0" borderId="17" xfId="1" applyFont="1" applyBorder="1"/>
    <xf numFmtId="44" fontId="11" fillId="2" borderId="13" xfId="1" applyFont="1" applyFill="1" applyBorder="1"/>
    <xf numFmtId="44" fontId="12" fillId="0" borderId="13" xfId="1" applyFont="1" applyBorder="1"/>
    <xf numFmtId="44" fontId="12" fillId="0" borderId="7" xfId="1" applyFont="1" applyBorder="1"/>
    <xf numFmtId="44" fontId="12" fillId="0" borderId="24" xfId="1" applyFont="1" applyBorder="1"/>
    <xf numFmtId="44" fontId="12" fillId="0" borderId="18" xfId="1" applyFon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14" fontId="2" fillId="0" borderId="0" xfId="0" applyNumberFormat="1" applyFont="1" applyBorder="1" applyAlignment="1">
      <alignment horizontal="left"/>
    </xf>
    <xf numFmtId="14" fontId="58" fillId="15" borderId="75" xfId="0" applyNumberFormat="1" applyFont="1" applyFill="1" applyBorder="1" applyAlignment="1"/>
    <xf numFmtId="14" fontId="58" fillId="15" borderId="53" xfId="0" applyNumberFormat="1" applyFont="1" applyFill="1" applyBorder="1" applyAlignment="1"/>
    <xf numFmtId="14" fontId="58" fillId="15" borderId="76" xfId="0" applyNumberFormat="1" applyFont="1" applyFill="1" applyBorder="1" applyAlignment="1"/>
    <xf numFmtId="1" fontId="58" fillId="15" borderId="73" xfId="0" applyNumberFormat="1" applyFont="1" applyFill="1" applyBorder="1" applyAlignment="1"/>
    <xf numFmtId="1" fontId="58" fillId="15" borderId="8" xfId="0" applyNumberFormat="1" applyFont="1" applyFill="1" applyBorder="1" applyAlignment="1"/>
    <xf numFmtId="1" fontId="58" fillId="15" borderId="74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0" fillId="0" borderId="83" xfId="0" applyFont="1" applyBorder="1" applyAlignment="1" applyProtection="1">
      <alignment horizontal="center"/>
      <protection locked="0"/>
    </xf>
    <xf numFmtId="0" fontId="20" fillId="0" borderId="84" xfId="0" applyFont="1" applyBorder="1" applyAlignment="1" applyProtection="1">
      <alignment horizontal="center"/>
      <protection locked="0"/>
    </xf>
    <xf numFmtId="0" fontId="32" fillId="0" borderId="0" xfId="0" applyFont="1" applyFill="1"/>
    <xf numFmtId="0" fontId="0" fillId="0" borderId="0" xfId="0" applyFill="1"/>
    <xf numFmtId="14" fontId="52" fillId="0" borderId="0" xfId="0" applyNumberFormat="1" applyFont="1" applyFill="1" applyAlignment="1">
      <alignment horizontal="left" wrapText="1"/>
    </xf>
    <xf numFmtId="1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left" wrapText="1"/>
    </xf>
    <xf numFmtId="0" fontId="5" fillId="0" borderId="32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/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6" borderId="4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7" xfId="0" applyFont="1" applyFill="1" applyBorder="1"/>
    <xf numFmtId="165" fontId="6" fillId="6" borderId="8" xfId="0" applyNumberFormat="1" applyFont="1" applyFill="1" applyBorder="1" applyAlignment="1" applyProtection="1">
      <alignment horizontal="left"/>
      <protection locked="0"/>
    </xf>
    <xf numFmtId="165" fontId="6" fillId="6" borderId="0" xfId="0" quotePrefix="1" applyNumberFormat="1" applyFont="1" applyFill="1" applyBorder="1" applyAlignment="1" applyProtection="1">
      <alignment horizontal="left"/>
      <protection locked="0"/>
    </xf>
    <xf numFmtId="0" fontId="2" fillId="6" borderId="8" xfId="0" applyFont="1" applyFill="1" applyBorder="1"/>
    <xf numFmtId="0" fontId="6" fillId="6" borderId="8" xfId="0" applyFont="1" applyFill="1" applyBorder="1" applyAlignment="1" applyProtection="1">
      <protection locked="0"/>
    </xf>
    <xf numFmtId="0" fontId="4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6" fillId="6" borderId="9" xfId="0" applyFont="1" applyFill="1" applyBorder="1" applyAlignment="1" applyProtection="1">
      <protection locked="0"/>
    </xf>
    <xf numFmtId="0" fontId="5" fillId="6" borderId="4" xfId="0" applyFont="1" applyFill="1" applyBorder="1" applyAlignment="1"/>
    <xf numFmtId="0" fontId="0" fillId="6" borderId="0" xfId="0" applyFill="1" applyBorder="1" applyAlignment="1"/>
    <xf numFmtId="165" fontId="6" fillId="6" borderId="0" xfId="0" applyNumberFormat="1" applyFont="1" applyFill="1" applyBorder="1" applyAlignment="1" applyProtection="1">
      <alignment horizontal="left"/>
      <protection locked="0"/>
    </xf>
    <xf numFmtId="0" fontId="2" fillId="6" borderId="4" xfId="0" applyFont="1" applyFill="1" applyBorder="1"/>
    <xf numFmtId="0" fontId="6" fillId="6" borderId="4" xfId="0" applyFont="1" applyFill="1" applyBorder="1" applyProtection="1">
      <protection locked="0"/>
    </xf>
    <xf numFmtId="0" fontId="6" fillId="6" borderId="8" xfId="0" applyFont="1" applyFill="1" applyBorder="1" applyProtection="1">
      <protection locked="0"/>
    </xf>
    <xf numFmtId="0" fontId="5" fillId="6" borderId="0" xfId="0" applyFont="1" applyFill="1" applyBorder="1"/>
    <xf numFmtId="0" fontId="6" fillId="6" borderId="15" xfId="0" applyFont="1" applyFill="1" applyBorder="1" applyProtection="1">
      <protection locked="0"/>
    </xf>
    <xf numFmtId="0" fontId="2" fillId="6" borderId="0" xfId="0" quotePrefix="1" applyFont="1" applyFill="1" applyBorder="1"/>
    <xf numFmtId="0" fontId="6" fillId="6" borderId="0" xfId="0" applyFont="1" applyFill="1" applyBorder="1" applyAlignment="1" applyProtection="1">
      <protection locked="0"/>
    </xf>
    <xf numFmtId="0" fontId="6" fillId="6" borderId="0" xfId="0" applyFont="1" applyFill="1" applyBorder="1" applyProtection="1">
      <protection locked="0"/>
    </xf>
    <xf numFmtId="0" fontId="6" fillId="6" borderId="7" xfId="0" applyFont="1" applyFill="1" applyBorder="1" applyAlignment="1" applyProtection="1">
      <protection locked="0"/>
    </xf>
    <xf numFmtId="0" fontId="2" fillId="6" borderId="0" xfId="0" applyFont="1" applyFill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14" fontId="20" fillId="0" borderId="26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Alignment="1"/>
    <xf numFmtId="0" fontId="11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11" fillId="0" borderId="0" xfId="0" applyFont="1" applyBorder="1"/>
    <xf numFmtId="0" fontId="12" fillId="0" borderId="0" xfId="0" applyNumberFormat="1" applyFont="1"/>
    <xf numFmtId="0" fontId="0" fillId="0" borderId="0" xfId="0" applyNumberFormat="1"/>
    <xf numFmtId="0" fontId="7" fillId="2" borderId="6" xfId="2" applyFill="1" applyBorder="1" applyAlignment="1" applyProtection="1">
      <protection locked="0"/>
    </xf>
    <xf numFmtId="3" fontId="52" fillId="0" borderId="0" xfId="0" applyNumberFormat="1" applyFont="1" applyFill="1" applyAlignment="1">
      <alignment horizontal="left" wrapText="1"/>
    </xf>
    <xf numFmtId="0" fontId="57" fillId="0" borderId="0" xfId="0" applyFont="1" applyFill="1"/>
    <xf numFmtId="14" fontId="30" fillId="0" borderId="0" xfId="0" applyNumberFormat="1" applyFont="1" applyFill="1" applyAlignment="1">
      <alignment wrapText="1"/>
    </xf>
    <xf numFmtId="0" fontId="30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7" fillId="2" borderId="7" xfId="2" applyFill="1" applyBorder="1" applyAlignment="1" applyProtection="1">
      <protection locked="0"/>
    </xf>
    <xf numFmtId="0" fontId="33" fillId="0" borderId="0" xfId="0" applyFont="1" applyFill="1"/>
    <xf numFmtId="14" fontId="0" fillId="0" borderId="7" xfId="0" applyNumberFormat="1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5" fillId="0" borderId="88" xfId="0" applyFont="1" applyBorder="1" applyAlignment="1">
      <alignment horizontal="center" textRotation="90"/>
    </xf>
    <xf numFmtId="0" fontId="5" fillId="0" borderId="74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Protection="1">
      <protection locked="0"/>
    </xf>
    <xf numFmtId="0" fontId="0" fillId="2" borderId="0" xfId="0" applyFill="1"/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 applyProtection="1">
      <protection locked="0"/>
    </xf>
    <xf numFmtId="0" fontId="0" fillId="2" borderId="8" xfId="0" applyFill="1" applyBorder="1"/>
    <xf numFmtId="0" fontId="6" fillId="0" borderId="2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0" borderId="0" xfId="0"/>
    <xf numFmtId="0" fontId="0" fillId="0" borderId="7" xfId="0" applyBorder="1"/>
    <xf numFmtId="0" fontId="3" fillId="5" borderId="2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6" borderId="3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6" fillId="6" borderId="15" xfId="0" applyFont="1" applyFill="1" applyBorder="1" applyAlignment="1" applyProtection="1">
      <alignment horizontal="left" vertical="top" wrapText="1"/>
      <protection locked="0"/>
    </xf>
    <xf numFmtId="0" fontId="6" fillId="6" borderId="20" xfId="0" applyFont="1" applyFill="1" applyBorder="1" applyAlignment="1" applyProtection="1">
      <alignment horizontal="left" vertical="top" wrapText="1"/>
      <protection locked="0"/>
    </xf>
    <xf numFmtId="0" fontId="6" fillId="6" borderId="15" xfId="0" applyFont="1" applyFill="1" applyBorder="1" applyAlignment="1" applyProtection="1">
      <protection locked="0"/>
    </xf>
    <xf numFmtId="0" fontId="6" fillId="6" borderId="8" xfId="0" applyFont="1" applyFill="1" applyBorder="1" applyAlignment="1" applyProtection="1">
      <protection locked="0"/>
    </xf>
    <xf numFmtId="0" fontId="6" fillId="6" borderId="20" xfId="0" applyFont="1" applyFill="1" applyBorder="1" applyAlignment="1" applyProtection="1">
      <protection locked="0"/>
    </xf>
    <xf numFmtId="0" fontId="5" fillId="6" borderId="4" xfId="0" applyFont="1" applyFill="1" applyBorder="1" applyAlignment="1"/>
    <xf numFmtId="0" fontId="0" fillId="6" borderId="0" xfId="0" applyFill="1" applyBorder="1" applyAlignment="1"/>
    <xf numFmtId="0" fontId="5" fillId="41" borderId="2" xfId="0" applyFont="1" applyFill="1" applyBorder="1" applyAlignment="1">
      <alignment horizontal="left" vertical="center"/>
    </xf>
    <xf numFmtId="0" fontId="5" fillId="41" borderId="15" xfId="0" applyFont="1" applyFill="1" applyBorder="1" applyAlignment="1">
      <alignment horizontal="left" vertical="center"/>
    </xf>
    <xf numFmtId="0" fontId="5" fillId="41" borderId="20" xfId="0" applyFont="1" applyFill="1" applyBorder="1" applyAlignment="1">
      <alignment horizontal="left" vertical="center"/>
    </xf>
    <xf numFmtId="14" fontId="5" fillId="42" borderId="89" xfId="0" applyNumberFormat="1" applyFont="1" applyFill="1" applyBorder="1" applyAlignment="1">
      <alignment horizontal="left" textRotation="90"/>
    </xf>
    <xf numFmtId="14" fontId="58" fillId="42" borderId="69" xfId="0" applyNumberFormat="1" applyFont="1" applyFill="1" applyBorder="1" applyAlignment="1">
      <alignment horizontal="left" textRotation="90"/>
    </xf>
    <xf numFmtId="14" fontId="58" fillId="42" borderId="32" xfId="0" applyNumberFormat="1" applyFont="1" applyFill="1" applyBorder="1" applyAlignment="1">
      <alignment horizontal="left" textRotation="90"/>
    </xf>
    <xf numFmtId="0" fontId="56" fillId="15" borderId="50" xfId="0" applyFont="1" applyFill="1" applyBorder="1" applyAlignment="1">
      <alignment horizontal="center"/>
    </xf>
    <xf numFmtId="0" fontId="56" fillId="15" borderId="13" xfId="0" applyFont="1" applyFill="1" applyBorder="1" applyAlignment="1">
      <alignment horizontal="center"/>
    </xf>
    <xf numFmtId="0" fontId="56" fillId="15" borderId="23" xfId="0" applyFont="1" applyFill="1" applyBorder="1" applyAlignment="1">
      <alignment horizontal="center"/>
    </xf>
    <xf numFmtId="0" fontId="5" fillId="15" borderId="48" xfId="0" applyFont="1" applyFill="1" applyBorder="1"/>
    <xf numFmtId="0" fontId="5" fillId="15" borderId="10" xfId="0" applyFont="1" applyFill="1" applyBorder="1"/>
    <xf numFmtId="0" fontId="5" fillId="15" borderId="21" xfId="0" applyFont="1" applyFill="1" applyBorder="1"/>
    <xf numFmtId="0" fontId="5" fillId="14" borderId="48" xfId="0" applyFont="1" applyFill="1" applyBorder="1" applyAlignment="1">
      <alignment wrapText="1"/>
    </xf>
    <xf numFmtId="0" fontId="5" fillId="14" borderId="10" xfId="0" applyFont="1" applyFill="1" applyBorder="1"/>
    <xf numFmtId="0" fontId="5" fillId="14" borderId="21" xfId="0" applyFont="1" applyFill="1" applyBorder="1"/>
    <xf numFmtId="0" fontId="19" fillId="0" borderId="0" xfId="0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3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fill"/>
    </xf>
    <xf numFmtId="0" fontId="5" fillId="0" borderId="0" xfId="0" applyFont="1" applyBorder="1" applyAlignment="1">
      <alignment horizontal="fill"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6" fillId="16" borderId="48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0" fontId="56" fillId="16" borderId="2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6" fillId="14" borderId="48" xfId="0" applyFont="1" applyFill="1" applyBorder="1"/>
    <xf numFmtId="0" fontId="56" fillId="14" borderId="10" xfId="0" applyFont="1" applyFill="1" applyBorder="1"/>
    <xf numFmtId="0" fontId="56" fillId="14" borderId="78" xfId="0" applyFont="1" applyFill="1" applyBorder="1"/>
    <xf numFmtId="0" fontId="5" fillId="15" borderId="50" xfId="0" applyFont="1" applyFill="1" applyBorder="1"/>
    <xf numFmtId="0" fontId="5" fillId="15" borderId="13" xfId="0" applyFont="1" applyFill="1" applyBorder="1"/>
    <xf numFmtId="0" fontId="5" fillId="15" borderId="23" xfId="0" applyFont="1" applyFill="1" applyBorder="1"/>
    <xf numFmtId="0" fontId="5" fillId="0" borderId="52" xfId="0" applyFont="1" applyBorder="1" applyAlignment="1">
      <alignment horizontal="justify"/>
    </xf>
    <xf numFmtId="0" fontId="5" fillId="0" borderId="53" xfId="0" applyFont="1" applyBorder="1" applyAlignment="1">
      <alignment horizontal="justify"/>
    </xf>
    <xf numFmtId="0" fontId="5" fillId="0" borderId="50" xfId="0" applyFont="1" applyBorder="1" applyAlignment="1">
      <alignment horizontal="center"/>
    </xf>
    <xf numFmtId="0" fontId="5" fillId="15" borderId="48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7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6" fillId="15" borderId="48" xfId="0" applyFont="1" applyFill="1" applyBorder="1"/>
    <xf numFmtId="0" fontId="56" fillId="15" borderId="10" xfId="0" applyFont="1" applyFill="1" applyBorder="1"/>
    <xf numFmtId="0" fontId="56" fillId="15" borderId="21" xfId="0" applyFont="1" applyFill="1" applyBorder="1"/>
    <xf numFmtId="0" fontId="5" fillId="0" borderId="7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/>
    <xf numFmtId="0" fontId="12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15" xfId="0" applyFont="1" applyBorder="1" applyAlignment="1">
      <alignment horizontal="left"/>
    </xf>
  </cellXfs>
  <cellStyles count="62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hidden="1"/>
    <cellStyle name="Ausgabe" xfId="53" builtinId="21" customBuiltin="1"/>
    <cellStyle name="Berechnung" xfId="13" builtinId="22" hidden="1"/>
    <cellStyle name="Berechnung" xfId="54" builtinId="22" customBuiltin="1"/>
    <cellStyle name="Eingabe" xfId="11" builtinId="20" hidden="1"/>
    <cellStyle name="Eingabe" xfId="52" builtinId="20" customBuiltin="1"/>
    <cellStyle name="Ergebnis" xfId="19" builtinId="25" hidden="1"/>
    <cellStyle name="Ergebnis" xfId="60" builtinId="25" customBuiltin="1"/>
    <cellStyle name="Erklärender Text" xfId="18" builtinId="53" hidden="1"/>
    <cellStyle name="Erklärender Text" xfId="59" builtinId="53" customBuiltin="1"/>
    <cellStyle name="Gut" xfId="8" builtinId="26" hidden="1"/>
    <cellStyle name="Gut" xfId="49" builtinId="26" customBuiltin="1"/>
    <cellStyle name="Link" xfId="2" builtinId="8"/>
    <cellStyle name="Neutral" xfId="10" builtinId="28" hidden="1"/>
    <cellStyle name="Neutral" xfId="51" builtinId="28" customBuiltin="1"/>
    <cellStyle name="Notiz" xfId="17" builtinId="10" hidden="1"/>
    <cellStyle name="Notiz" xfId="58" builtinId="10" customBuiltin="1"/>
    <cellStyle name="Schlecht" xfId="9" builtinId="27" hidden="1"/>
    <cellStyle name="Schlecht" xfId="50" builtinId="27" customBuiltin="1"/>
    <cellStyle name="Standard" xfId="0" builtinId="0"/>
    <cellStyle name="Überschrift" xfId="3" builtinId="15" hidden="1"/>
    <cellStyle name="Überschrift" xfId="44" builtinId="15" customBuiltin="1"/>
    <cellStyle name="Überschrift 1" xfId="4" builtinId="16" hidden="1"/>
    <cellStyle name="Überschrift 1" xfId="45" builtinId="16" customBuiltin="1"/>
    <cellStyle name="Überschrift 2" xfId="5" builtinId="17" hidden="1"/>
    <cellStyle name="Überschrift 2" xfId="46" builtinId="17" customBuiltin="1"/>
    <cellStyle name="Überschrift 3" xfId="6" builtinId="18" hidden="1"/>
    <cellStyle name="Überschrift 3" xfId="47" builtinId="18" customBuiltin="1"/>
    <cellStyle name="Überschrift 4" xfId="7" builtinId="19" hidden="1"/>
    <cellStyle name="Überschrift 4" xfId="48" builtinId="19" customBuiltin="1"/>
    <cellStyle name="Verknüpfte Zelle" xfId="14" builtinId="24" hidden="1"/>
    <cellStyle name="Verknüpfte Zelle" xfId="55" builtinId="24" customBuiltin="1"/>
    <cellStyle name="Währung" xfId="1" builtinId="4"/>
    <cellStyle name="Währung 2" xfId="61" xr:uid="{40F6E716-CC04-4278-A288-FECDDA9232C4}"/>
    <cellStyle name="Warnender Text" xfId="16" builtinId="11" hidden="1"/>
    <cellStyle name="Warnender Text" xfId="57" builtinId="11" customBuiltin="1"/>
    <cellStyle name="Zelle überprüfen" xfId="15" builtinId="23" hidden="1"/>
    <cellStyle name="Zelle überprüfen" xfId="56" builtinId="23" customBuiltin="1"/>
  </cellStyles>
  <dxfs count="2">
    <dxf>
      <fill>
        <patternFill>
          <bgColor theme="0"/>
        </patternFill>
      </fill>
    </dxf>
    <dxf>
      <numFmt numFmtId="1" formatCode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505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19050</xdr:rowOff>
    </xdr:from>
    <xdr:to>
      <xdr:col>9</xdr:col>
      <xdr:colOff>0</xdr:colOff>
      <xdr:row>4</xdr:row>
      <xdr:rowOff>104775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9050"/>
          <a:ext cx="2809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s.coach@sac-saentis.ch" TargetMode="External"/><Relationship Id="rId2" Type="http://schemas.openxmlformats.org/officeDocument/2006/relationships/hyperlink" Target="mailto:winter.tourenchef@sac-saentis.ch" TargetMode="External"/><Relationship Id="rId1" Type="http://schemas.openxmlformats.org/officeDocument/2006/relationships/hyperlink" Target="mailto:sommer.tourenchef@sac-saentis.c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o.chef@sac-saentis.c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baseColWidth="10" defaultColWidth="11.3984375" defaultRowHeight="14.4"/>
  <cols>
    <col min="1" max="1" width="20.59765625" style="1" customWidth="1"/>
    <col min="2" max="2" width="17.59765625" style="1" customWidth="1"/>
    <col min="3" max="3" width="15.59765625" style="1" customWidth="1"/>
    <col min="4" max="4" width="16.59765625" style="1" customWidth="1"/>
    <col min="5" max="5" width="20.59765625" style="1" customWidth="1"/>
    <col min="6" max="6" width="36.59765625" style="1" customWidth="1"/>
    <col min="7" max="16384" width="11.3984375" style="1"/>
  </cols>
  <sheetData>
    <row r="1" spans="1:6" ht="25.8">
      <c r="A1" s="329" t="s">
        <v>172</v>
      </c>
      <c r="B1" s="330"/>
      <c r="C1" s="330"/>
      <c r="D1" s="330"/>
      <c r="E1" s="330"/>
      <c r="F1" s="330"/>
    </row>
    <row r="2" spans="1:6" ht="10.95" customHeight="1">
      <c r="A2" s="3"/>
      <c r="B2" s="2"/>
      <c r="C2" s="2"/>
      <c r="D2" s="2"/>
      <c r="E2" s="2"/>
      <c r="F2" s="2"/>
    </row>
    <row r="3" spans="1:6" ht="14.4" customHeight="1">
      <c r="A3" s="107" t="s">
        <v>0</v>
      </c>
      <c r="B3" s="310" t="s">
        <v>1</v>
      </c>
      <c r="C3" s="311"/>
      <c r="D3" s="311"/>
      <c r="E3" s="311"/>
      <c r="F3" s="312"/>
    </row>
    <row r="4" spans="1:6" ht="10.95" customHeight="1">
      <c r="A4" s="2"/>
      <c r="B4" s="2"/>
      <c r="C4" s="2"/>
      <c r="D4" s="2"/>
      <c r="E4" s="2"/>
      <c r="F4" s="2"/>
    </row>
    <row r="5" spans="1:6" ht="15" customHeight="1">
      <c r="A5" s="107" t="s">
        <v>2</v>
      </c>
      <c r="B5" s="310" t="s">
        <v>3</v>
      </c>
      <c r="C5" s="311"/>
      <c r="D5" s="311"/>
      <c r="E5" s="311"/>
      <c r="F5" s="312"/>
    </row>
    <row r="6" spans="1:6" ht="10.95" customHeight="1">
      <c r="A6" s="2"/>
      <c r="B6" s="233"/>
      <c r="C6" s="233"/>
      <c r="D6" s="233"/>
      <c r="E6" s="233"/>
      <c r="F6" s="233"/>
    </row>
    <row r="7" spans="1:6" ht="14.4" customHeight="1">
      <c r="A7" s="107" t="s">
        <v>4</v>
      </c>
      <c r="B7" s="310" t="s">
        <v>5</v>
      </c>
      <c r="C7" s="311"/>
      <c r="D7" s="311"/>
      <c r="E7" s="311"/>
      <c r="F7" s="312"/>
    </row>
    <row r="8" spans="1:6" ht="10.95" customHeight="1">
      <c r="A8" s="2"/>
      <c r="B8" s="2"/>
      <c r="C8" s="2"/>
      <c r="D8" s="2"/>
      <c r="E8" s="2"/>
      <c r="F8" s="2"/>
    </row>
    <row r="9" spans="1:6" ht="14.4" customHeight="1">
      <c r="A9" s="107" t="s">
        <v>298</v>
      </c>
      <c r="B9" s="310" t="s">
        <v>299</v>
      </c>
      <c r="C9" s="311"/>
      <c r="D9" s="311"/>
      <c r="E9" s="311"/>
      <c r="F9" s="312"/>
    </row>
    <row r="10" spans="1:6" ht="10.95" customHeight="1">
      <c r="A10" s="2"/>
      <c r="B10" s="2"/>
      <c r="C10" s="2"/>
      <c r="D10" s="2"/>
      <c r="E10" s="2"/>
      <c r="F10" s="2"/>
    </row>
    <row r="11" spans="1:6" ht="14.4" customHeight="1">
      <c r="A11" s="108" t="s">
        <v>6</v>
      </c>
      <c r="B11" s="315" t="s">
        <v>7</v>
      </c>
      <c r="C11" s="315"/>
      <c r="D11" s="315"/>
      <c r="E11" s="315"/>
      <c r="F11" s="316"/>
    </row>
    <row r="12" spans="1:6">
      <c r="A12" s="109"/>
      <c r="B12" s="317"/>
      <c r="C12" s="317"/>
      <c r="D12" s="317"/>
      <c r="E12" s="317"/>
      <c r="F12" s="318"/>
    </row>
    <row r="13" spans="1:6" ht="10.95" customHeight="1">
      <c r="A13" s="2"/>
      <c r="B13" s="233"/>
      <c r="C13" s="233"/>
      <c r="D13" s="233"/>
      <c r="E13" s="233"/>
      <c r="F13" s="233"/>
    </row>
    <row r="14" spans="1:6" ht="14.4" customHeight="1">
      <c r="A14" s="108" t="s">
        <v>8</v>
      </c>
      <c r="B14" s="315" t="s">
        <v>201</v>
      </c>
      <c r="C14" s="315"/>
      <c r="D14" s="315"/>
      <c r="E14" s="315"/>
      <c r="F14" s="316"/>
    </row>
    <row r="15" spans="1:6">
      <c r="A15" s="109"/>
      <c r="B15" s="317"/>
      <c r="C15" s="317"/>
      <c r="D15" s="317"/>
      <c r="E15" s="317"/>
      <c r="F15" s="318"/>
    </row>
    <row r="16" spans="1:6" s="2" customFormat="1" ht="10.95" customHeight="1"/>
    <row r="17" spans="1:6" ht="14.4" customHeight="1">
      <c r="A17" s="107" t="s">
        <v>9</v>
      </c>
      <c r="B17" s="310" t="s">
        <v>10</v>
      </c>
      <c r="C17" s="311"/>
      <c r="D17" s="311"/>
      <c r="E17" s="311"/>
      <c r="F17" s="312"/>
    </row>
    <row r="18" spans="1:6" s="2" customFormat="1" ht="10.95" customHeight="1"/>
    <row r="19" spans="1:6" ht="14.4" customHeight="1">
      <c r="A19" s="107" t="s">
        <v>11</v>
      </c>
      <c r="B19" s="310" t="s">
        <v>12</v>
      </c>
      <c r="C19" s="311"/>
      <c r="D19" s="311"/>
      <c r="E19" s="311"/>
      <c r="F19" s="312"/>
    </row>
    <row r="20" spans="1:6" s="2" customFormat="1" ht="10.95" customHeight="1"/>
    <row r="21" spans="1:6" ht="14.4" customHeight="1">
      <c r="A21" s="107" t="s">
        <v>191</v>
      </c>
      <c r="B21" s="310" t="s">
        <v>192</v>
      </c>
      <c r="C21" s="311"/>
      <c r="D21" s="311"/>
      <c r="E21" s="311"/>
      <c r="F21" s="312"/>
    </row>
    <row r="22" spans="1:6" s="2" customFormat="1" ht="10.95" customHeight="1"/>
    <row r="23" spans="1:6">
      <c r="A23" s="6" t="s">
        <v>13</v>
      </c>
      <c r="B23" s="319" t="s">
        <v>14</v>
      </c>
      <c r="C23" s="320"/>
      <c r="D23" s="320"/>
      <c r="E23" s="320"/>
      <c r="F23" s="288" t="s">
        <v>15</v>
      </c>
    </row>
    <row r="24" spans="1:6">
      <c r="A24" s="7"/>
      <c r="B24" s="313" t="s">
        <v>16</v>
      </c>
      <c r="C24" s="314"/>
      <c r="D24" s="314"/>
      <c r="E24" s="314"/>
      <c r="F24" s="294" t="s">
        <v>17</v>
      </c>
    </row>
    <row r="25" spans="1:6">
      <c r="A25" s="7"/>
      <c r="B25" s="313" t="s">
        <v>18</v>
      </c>
      <c r="C25" s="314"/>
      <c r="D25" s="314"/>
      <c r="E25" s="314"/>
      <c r="F25" s="294" t="s">
        <v>19</v>
      </c>
    </row>
    <row r="26" spans="1:6">
      <c r="A26" s="7"/>
      <c r="B26" s="313" t="s">
        <v>20</v>
      </c>
      <c r="C26" s="314"/>
      <c r="D26" s="314"/>
      <c r="E26" s="314"/>
      <c r="F26" s="294" t="s">
        <v>21</v>
      </c>
    </row>
    <row r="27" spans="1:6" ht="13.35" customHeight="1">
      <c r="A27" s="4"/>
      <c r="B27" s="321" t="s">
        <v>307</v>
      </c>
      <c r="C27" s="322"/>
      <c r="D27" s="322"/>
      <c r="E27" s="322"/>
      <c r="F27" s="125"/>
    </row>
    <row r="28" spans="1:6" ht="10.95" customHeight="1">
      <c r="A28" s="2"/>
      <c r="B28" s="233"/>
      <c r="C28" s="233"/>
      <c r="D28" s="233"/>
      <c r="E28" s="233"/>
      <c r="F28" s="233"/>
    </row>
    <row r="29" spans="1:6" s="2" customFormat="1" ht="13.35" customHeight="1">
      <c r="A29" s="107" t="s">
        <v>22</v>
      </c>
      <c r="B29" s="323" t="s">
        <v>230</v>
      </c>
      <c r="C29" s="324"/>
      <c r="D29" s="324"/>
      <c r="E29" s="324"/>
      <c r="F29" s="325"/>
    </row>
    <row r="30" spans="1:6" ht="10.95" customHeight="1">
      <c r="A30" s="2"/>
      <c r="B30" s="233"/>
      <c r="C30" s="233"/>
      <c r="D30" s="233"/>
      <c r="E30" s="233"/>
      <c r="F30" s="233"/>
    </row>
    <row r="31" spans="1:6">
      <c r="A31" s="6" t="s">
        <v>40</v>
      </c>
      <c r="B31" s="126"/>
      <c r="C31" s="8" t="s">
        <v>23</v>
      </c>
      <c r="D31" s="9" t="s">
        <v>24</v>
      </c>
      <c r="E31" s="8" t="s">
        <v>25</v>
      </c>
      <c r="F31" s="110" t="s">
        <v>26</v>
      </c>
    </row>
    <row r="32" spans="1:6">
      <c r="A32" s="10" t="s">
        <v>27</v>
      </c>
      <c r="B32" s="127" t="s">
        <v>28</v>
      </c>
      <c r="C32" s="2" t="s">
        <v>211</v>
      </c>
      <c r="D32" s="234" t="s">
        <v>29</v>
      </c>
      <c r="E32" s="2" t="s">
        <v>30</v>
      </c>
      <c r="F32" s="111" t="s">
        <v>31</v>
      </c>
    </row>
    <row r="33" spans="1:6">
      <c r="A33" s="7"/>
      <c r="B33" s="128" t="s">
        <v>32</v>
      </c>
      <c r="C33" s="2" t="s">
        <v>212</v>
      </c>
      <c r="D33" s="234" t="s">
        <v>29</v>
      </c>
      <c r="E33" s="2" t="s">
        <v>30</v>
      </c>
      <c r="F33" s="111" t="s">
        <v>33</v>
      </c>
    </row>
    <row r="34" spans="1:6">
      <c r="A34" s="7"/>
      <c r="B34" s="128" t="s">
        <v>34</v>
      </c>
      <c r="C34" s="2" t="s">
        <v>229</v>
      </c>
      <c r="D34" s="234" t="s">
        <v>29</v>
      </c>
      <c r="E34" s="2" t="s">
        <v>30</v>
      </c>
      <c r="F34" s="111" t="s">
        <v>35</v>
      </c>
    </row>
    <row r="35" spans="1:6">
      <c r="A35" s="7"/>
      <c r="B35" s="128" t="s">
        <v>36</v>
      </c>
      <c r="C35" s="2" t="s">
        <v>213</v>
      </c>
      <c r="D35" s="234" t="s">
        <v>29</v>
      </c>
      <c r="E35" s="2" t="s">
        <v>30</v>
      </c>
      <c r="F35" s="111" t="s">
        <v>37</v>
      </c>
    </row>
    <row r="36" spans="1:6" ht="14.4" customHeight="1">
      <c r="A36" s="7"/>
      <c r="B36" s="129"/>
      <c r="C36" s="326" t="s">
        <v>38</v>
      </c>
      <c r="D36" s="327"/>
      <c r="E36" s="327"/>
      <c r="F36" s="328"/>
    </row>
    <row r="37" spans="1:6">
      <c r="A37" s="7"/>
      <c r="B37" s="304" t="s">
        <v>39</v>
      </c>
      <c r="C37" s="305"/>
      <c r="D37" s="305"/>
      <c r="E37" s="305"/>
      <c r="F37" s="306"/>
    </row>
    <row r="38" spans="1:6" ht="13.35" customHeight="1">
      <c r="A38" s="4"/>
      <c r="B38" s="307"/>
      <c r="C38" s="308"/>
      <c r="D38" s="308"/>
      <c r="E38" s="308"/>
      <c r="F38" s="309"/>
    </row>
    <row r="39" spans="1:6" ht="10.95" customHeight="1">
      <c r="A39" s="2"/>
      <c r="B39" s="2"/>
      <c r="C39" s="2"/>
      <c r="D39" s="2"/>
      <c r="E39" s="2"/>
      <c r="F39" s="2"/>
    </row>
    <row r="40" spans="1:6">
      <c r="A40" s="5" t="s">
        <v>296</v>
      </c>
      <c r="B40" s="310" t="s">
        <v>297</v>
      </c>
      <c r="C40" s="311"/>
      <c r="D40" s="311"/>
      <c r="E40" s="311"/>
      <c r="F40" s="312"/>
    </row>
  </sheetData>
  <mergeCells count="19">
    <mergeCell ref="A1:F1"/>
    <mergeCell ref="B3:F3"/>
    <mergeCell ref="B5:F5"/>
    <mergeCell ref="B7:F7"/>
    <mergeCell ref="B14:F15"/>
    <mergeCell ref="B37:F38"/>
    <mergeCell ref="B40:F40"/>
    <mergeCell ref="B26:E26"/>
    <mergeCell ref="B11:F12"/>
    <mergeCell ref="B9:F9"/>
    <mergeCell ref="B19:F19"/>
    <mergeCell ref="B17:F17"/>
    <mergeCell ref="B21:F21"/>
    <mergeCell ref="B23:E23"/>
    <mergeCell ref="B24:E24"/>
    <mergeCell ref="B25:E25"/>
    <mergeCell ref="B27:E27"/>
    <mergeCell ref="B29:F29"/>
    <mergeCell ref="C36:F36"/>
  </mergeCells>
  <phoneticPr fontId="0" type="noConversion"/>
  <hyperlinks>
    <hyperlink ref="F23" r:id="rId1" xr:uid="{FF72B2FE-9972-4926-B585-B2149758AC2C}"/>
    <hyperlink ref="F24" r:id="rId2" xr:uid="{16E6EFE7-853B-4547-A5B5-4532899EC0DA}"/>
    <hyperlink ref="F25" r:id="rId3" xr:uid="{B3B7BBD6-72AB-4873-81B8-84BFD6B313BD}"/>
    <hyperlink ref="F26" r:id="rId4" xr:uid="{6F94A4BB-9E6C-4F1E-8909-CE8D69462745}"/>
  </hyperlinks>
  <pageMargins left="0.39370078740157483" right="0.39370078740157483" top="0.39370078740157483" bottom="0.39370078740157483" header="0.31496062992125984" footer="0.31496062992125984"/>
  <pageSetup paperSize="9" orientation="landscape" horizontalDpi="4294967293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workbookViewId="0"/>
  </sheetViews>
  <sheetFormatPr baseColWidth="10" defaultColWidth="10" defaultRowHeight="13.8"/>
  <cols>
    <col min="1" max="1" width="20.59765625" customWidth="1"/>
    <col min="2" max="2" width="32.3984375" customWidth="1"/>
    <col min="3" max="3" width="4.8984375" customWidth="1"/>
    <col min="4" max="4" width="4.59765625" customWidth="1"/>
    <col min="5" max="5" width="12.59765625" customWidth="1"/>
    <col min="6" max="6" width="4.19921875" customWidth="1"/>
    <col min="7" max="8" width="14.59765625" customWidth="1"/>
    <col min="9" max="10" width="11.3984375" customWidth="1"/>
  </cols>
  <sheetData>
    <row r="1" spans="1:8" ht="17.399999999999999">
      <c r="A1" s="115" t="s">
        <v>173</v>
      </c>
      <c r="B1" s="46"/>
      <c r="C1" s="419">
        <f>Tourenprotokoll!G4</f>
        <v>0</v>
      </c>
      <c r="D1" s="419"/>
      <c r="E1" s="419"/>
      <c r="F1" s="419"/>
      <c r="G1" s="116" t="s">
        <v>113</v>
      </c>
      <c r="H1" s="117">
        <f>Tourenprotokoll!C4</f>
        <v>44197</v>
      </c>
    </row>
    <row r="2" spans="1:8">
      <c r="A2" s="38" t="s">
        <v>198</v>
      </c>
      <c r="B2" s="35"/>
      <c r="C2" s="35"/>
      <c r="D2" s="35"/>
      <c r="E2" s="35"/>
      <c r="F2" s="35"/>
      <c r="G2" s="35"/>
      <c r="H2" s="39"/>
    </row>
    <row r="3" spans="1:8">
      <c r="A3" s="38" t="s">
        <v>114</v>
      </c>
      <c r="B3" s="119">
        <f>Tourenprotokoll!J4</f>
        <v>0</v>
      </c>
      <c r="C3" s="35"/>
      <c r="D3" s="35"/>
      <c r="E3" s="35"/>
      <c r="F3" s="35"/>
      <c r="G3" s="35"/>
      <c r="H3" s="39"/>
    </row>
    <row r="4" spans="1:8">
      <c r="A4" s="38"/>
      <c r="B4" s="40" t="s">
        <v>115</v>
      </c>
      <c r="C4" s="35"/>
      <c r="D4" s="35"/>
      <c r="E4" s="35"/>
      <c r="F4" s="35"/>
      <c r="G4" s="35"/>
      <c r="H4" s="39"/>
    </row>
    <row r="5" spans="1:8">
      <c r="A5" s="38"/>
      <c r="B5" s="40" t="s">
        <v>116</v>
      </c>
      <c r="C5" s="35"/>
      <c r="D5" s="35"/>
      <c r="E5" s="35"/>
      <c r="F5" s="135"/>
      <c r="G5" s="135"/>
      <c r="H5" s="136"/>
    </row>
    <row r="6" spans="1:8">
      <c r="A6" s="38"/>
      <c r="B6" s="40" t="s">
        <v>117</v>
      </c>
      <c r="C6" s="35"/>
      <c r="D6" s="35"/>
      <c r="E6" s="35"/>
      <c r="F6" s="35"/>
      <c r="G6" s="35"/>
      <c r="H6" s="39"/>
    </row>
    <row r="7" spans="1:8">
      <c r="A7" s="38"/>
      <c r="B7" s="40" t="s">
        <v>118</v>
      </c>
      <c r="C7" s="35"/>
      <c r="D7" s="35"/>
      <c r="E7" s="35"/>
      <c r="F7" s="35"/>
      <c r="G7" s="35"/>
      <c r="H7" s="43"/>
    </row>
    <row r="8" spans="1:8">
      <c r="A8" s="38"/>
      <c r="B8" s="35"/>
      <c r="C8" s="35"/>
      <c r="D8" s="35"/>
      <c r="E8" s="35"/>
      <c r="F8" s="35"/>
      <c r="G8" s="35"/>
      <c r="H8" s="44" t="s">
        <v>119</v>
      </c>
    </row>
    <row r="9" spans="1:8">
      <c r="A9" s="45" t="s">
        <v>120</v>
      </c>
      <c r="B9" s="46" t="s">
        <v>231</v>
      </c>
      <c r="C9" s="47">
        <v>0</v>
      </c>
      <c r="D9" s="46" t="s">
        <v>121</v>
      </c>
      <c r="E9" s="48">
        <v>0.6</v>
      </c>
      <c r="F9" s="49">
        <v>1</v>
      </c>
      <c r="G9" s="46" t="s">
        <v>122</v>
      </c>
      <c r="H9" s="50">
        <f>SUM(C9*E9)/F9</f>
        <v>0</v>
      </c>
    </row>
    <row r="10" spans="1:8">
      <c r="A10" s="38"/>
      <c r="B10" s="35"/>
      <c r="C10" s="35"/>
      <c r="D10" s="35"/>
      <c r="E10" s="35"/>
      <c r="F10" s="35"/>
      <c r="G10" s="35"/>
      <c r="H10" s="51"/>
    </row>
    <row r="11" spans="1:8">
      <c r="A11" s="38"/>
      <c r="B11" s="35" t="s">
        <v>123</v>
      </c>
      <c r="C11" s="35"/>
      <c r="D11" s="35"/>
      <c r="E11" s="52"/>
      <c r="F11" s="52"/>
      <c r="G11" s="35"/>
      <c r="H11" s="51">
        <v>0</v>
      </c>
    </row>
    <row r="12" spans="1:8">
      <c r="A12" s="38"/>
      <c r="B12" s="35"/>
      <c r="C12" s="35"/>
      <c r="D12" s="35"/>
      <c r="E12" s="35"/>
      <c r="F12" s="35"/>
      <c r="G12" s="35"/>
      <c r="H12" s="51"/>
    </row>
    <row r="13" spans="1:8">
      <c r="A13" s="38"/>
      <c r="B13" s="35" t="s">
        <v>124</v>
      </c>
      <c r="C13" s="35"/>
      <c r="D13" s="35"/>
      <c r="E13" s="35"/>
      <c r="F13" s="35"/>
      <c r="G13" s="35"/>
      <c r="H13" s="51">
        <v>0</v>
      </c>
    </row>
    <row r="14" spans="1:8">
      <c r="A14" s="38"/>
      <c r="B14" s="35"/>
      <c r="C14" s="35"/>
      <c r="D14" s="35"/>
      <c r="E14" s="35"/>
      <c r="F14" s="35"/>
      <c r="G14" s="35"/>
      <c r="H14" s="51"/>
    </row>
    <row r="15" spans="1:8">
      <c r="A15" s="38" t="s">
        <v>125</v>
      </c>
      <c r="B15" s="35" t="s">
        <v>236</v>
      </c>
      <c r="C15" s="35"/>
      <c r="D15" s="35"/>
      <c r="E15" s="35"/>
      <c r="F15" s="35"/>
      <c r="G15" s="35"/>
      <c r="H15" s="51">
        <v>0</v>
      </c>
    </row>
    <row r="16" spans="1:8">
      <c r="A16" s="38"/>
      <c r="B16" s="35"/>
      <c r="C16" s="35"/>
      <c r="D16" s="35"/>
      <c r="E16" s="35"/>
      <c r="F16" s="35"/>
      <c r="G16" s="35"/>
      <c r="H16" s="51"/>
    </row>
    <row r="17" spans="1:9">
      <c r="A17" s="38" t="s">
        <v>126</v>
      </c>
      <c r="B17" s="35" t="s">
        <v>232</v>
      </c>
      <c r="C17" s="35"/>
      <c r="D17" s="35"/>
      <c r="E17" s="35"/>
      <c r="F17" s="35"/>
      <c r="G17" s="35"/>
      <c r="H17" s="51">
        <v>0</v>
      </c>
    </row>
    <row r="18" spans="1:9">
      <c r="A18" s="38"/>
      <c r="B18" s="35"/>
      <c r="C18" s="35"/>
      <c r="D18" s="35"/>
      <c r="E18" s="35"/>
      <c r="F18" s="35"/>
      <c r="G18" s="35"/>
      <c r="H18" s="51"/>
    </row>
    <row r="19" spans="1:9">
      <c r="A19" s="38"/>
      <c r="B19" s="35"/>
      <c r="C19" s="35"/>
      <c r="D19" s="35"/>
      <c r="E19" s="35"/>
      <c r="F19" s="35"/>
      <c r="G19" s="35"/>
      <c r="H19" s="51">
        <v>0</v>
      </c>
    </row>
    <row r="20" spans="1:9">
      <c r="A20" s="38"/>
      <c r="B20" s="35"/>
      <c r="C20" s="35"/>
      <c r="D20" s="35"/>
      <c r="E20" s="35"/>
      <c r="F20" s="35"/>
      <c r="G20" s="35"/>
      <c r="H20" s="51"/>
    </row>
    <row r="21" spans="1:9" ht="27.6">
      <c r="A21" s="133" t="s">
        <v>127</v>
      </c>
      <c r="B21" s="54"/>
      <c r="C21" s="54"/>
      <c r="D21" s="54"/>
      <c r="E21" s="54"/>
      <c r="F21" s="46"/>
      <c r="G21" s="55"/>
      <c r="H21" s="51">
        <v>0</v>
      </c>
    </row>
    <row r="22" spans="1:9">
      <c r="A22" s="134"/>
      <c r="B22" s="35"/>
      <c r="C22" s="35"/>
      <c r="D22" s="35"/>
      <c r="E22" s="35"/>
      <c r="F22" s="35"/>
      <c r="G22" s="35"/>
      <c r="H22" s="51"/>
    </row>
    <row r="23" spans="1:9">
      <c r="A23" s="134" t="s">
        <v>128</v>
      </c>
      <c r="B23" s="132" t="s">
        <v>233</v>
      </c>
      <c r="C23" s="132"/>
      <c r="D23" s="132"/>
      <c r="E23" s="132"/>
      <c r="F23" s="35"/>
      <c r="G23" s="35"/>
      <c r="H23" s="51">
        <v>0</v>
      </c>
    </row>
    <row r="24" spans="1:9">
      <c r="A24" s="38"/>
      <c r="B24" s="156" t="s">
        <v>234</v>
      </c>
      <c r="C24" s="35"/>
      <c r="D24" s="35"/>
      <c r="E24" s="35"/>
      <c r="F24" s="35"/>
      <c r="G24" s="35"/>
      <c r="H24" s="51"/>
    </row>
    <row r="25" spans="1:9">
      <c r="A25" s="38"/>
      <c r="B25" s="155" t="s">
        <v>235</v>
      </c>
      <c r="C25" s="132"/>
      <c r="D25" s="132"/>
      <c r="E25" s="132"/>
      <c r="F25" s="35"/>
      <c r="G25" s="35"/>
      <c r="H25" s="51">
        <v>0</v>
      </c>
    </row>
    <row r="26" spans="1:9">
      <c r="A26" s="38"/>
      <c r="B26" s="35"/>
      <c r="C26" s="35"/>
      <c r="D26" s="35"/>
      <c r="E26" s="35"/>
      <c r="F26" s="35"/>
      <c r="G26" s="35"/>
      <c r="H26" s="51"/>
    </row>
    <row r="27" spans="1:9" s="35" customFormat="1">
      <c r="A27" s="38"/>
      <c r="E27" s="86"/>
      <c r="H27" s="61"/>
    </row>
    <row r="28" spans="1:9">
      <c r="A28" s="62"/>
      <c r="B28" s="35"/>
      <c r="C28" s="35"/>
      <c r="D28" s="35"/>
      <c r="E28" s="35"/>
      <c r="F28" s="35"/>
      <c r="G28" s="114"/>
      <c r="H28" s="43"/>
    </row>
    <row r="29" spans="1:9">
      <c r="A29" s="62"/>
      <c r="B29" s="35"/>
      <c r="C29" s="35"/>
      <c r="D29" s="35"/>
      <c r="E29" s="35"/>
      <c r="F29" s="35"/>
      <c r="G29" s="35"/>
      <c r="H29" s="39"/>
    </row>
    <row r="30" spans="1:9" ht="14.4" thickBot="1">
      <c r="A30" s="62" t="s">
        <v>129</v>
      </c>
      <c r="B30" s="35"/>
      <c r="C30" s="35"/>
      <c r="D30" s="35"/>
      <c r="E30" s="35"/>
      <c r="F30" s="35"/>
      <c r="G30" s="63"/>
      <c r="H30" s="64">
        <f>SUM(H9:H29)</f>
        <v>0</v>
      </c>
    </row>
    <row r="31" spans="1:9" ht="14.4" thickTop="1">
      <c r="A31" s="38"/>
      <c r="B31" s="35"/>
      <c r="C31" s="35"/>
      <c r="D31" s="35"/>
      <c r="E31" s="35"/>
      <c r="F31" s="35"/>
      <c r="G31" s="35"/>
      <c r="H31" s="65"/>
      <c r="I31" s="35"/>
    </row>
    <row r="32" spans="1:9">
      <c r="A32" s="45"/>
      <c r="B32" s="46"/>
      <c r="C32" s="46"/>
      <c r="D32" s="46"/>
      <c r="E32" s="46"/>
      <c r="F32" s="46"/>
      <c r="G32" s="46"/>
      <c r="H32" s="44"/>
    </row>
    <row r="33" spans="1:8">
      <c r="A33" s="66" t="s">
        <v>130</v>
      </c>
      <c r="B33" s="35"/>
      <c r="C33" s="35"/>
      <c r="D33" s="35"/>
      <c r="E33" s="35"/>
      <c r="F33" s="35"/>
      <c r="G33" s="35"/>
      <c r="H33" s="39"/>
    </row>
    <row r="34" spans="1:8">
      <c r="A34" s="38"/>
      <c r="B34" s="35"/>
      <c r="C34" s="35"/>
      <c r="D34" s="35"/>
      <c r="E34" s="35"/>
      <c r="F34" s="35"/>
      <c r="G34" s="35"/>
      <c r="H34" s="39"/>
    </row>
    <row r="35" spans="1:8">
      <c r="A35" s="67" t="s">
        <v>131</v>
      </c>
      <c r="B35" s="68" t="s">
        <v>132</v>
      </c>
      <c r="C35" s="47">
        <f>B3</f>
        <v>0</v>
      </c>
      <c r="D35" s="47"/>
      <c r="E35" s="47"/>
      <c r="F35" s="47"/>
      <c r="G35" s="69"/>
      <c r="H35" s="39"/>
    </row>
    <row r="36" spans="1:8">
      <c r="A36" s="70" t="s">
        <v>133</v>
      </c>
      <c r="B36" s="71" t="s">
        <v>134</v>
      </c>
      <c r="C36" s="135"/>
      <c r="D36" s="135"/>
      <c r="E36" s="71" t="s">
        <v>134</v>
      </c>
      <c r="F36" s="72" t="s">
        <v>135</v>
      </c>
      <c r="G36" s="72" t="s">
        <v>134</v>
      </c>
      <c r="H36" s="73"/>
    </row>
    <row r="37" spans="1:8">
      <c r="A37" s="38"/>
      <c r="B37" s="35"/>
      <c r="C37" s="35"/>
      <c r="D37" s="35"/>
      <c r="E37" s="35"/>
      <c r="F37" s="35"/>
      <c r="G37" s="35"/>
      <c r="H37" s="39"/>
    </row>
    <row r="38" spans="1:8">
      <c r="A38" s="74" t="s">
        <v>136</v>
      </c>
      <c r="B38" s="75"/>
      <c r="C38" s="76"/>
      <c r="D38" s="76"/>
      <c r="E38" s="77" t="s">
        <v>137</v>
      </c>
      <c r="F38" s="78" t="e">
        <f>#REF!</f>
        <v>#REF!</v>
      </c>
      <c r="G38" s="78"/>
      <c r="H38" s="79"/>
    </row>
    <row r="39" spans="1:8">
      <c r="A39" s="45"/>
      <c r="B39" s="46"/>
      <c r="C39" s="46"/>
      <c r="D39" s="46"/>
      <c r="E39" s="46"/>
      <c r="F39" s="46"/>
      <c r="G39" s="46"/>
      <c r="H39" s="44"/>
    </row>
    <row r="40" spans="1:8">
      <c r="A40" s="62" t="s">
        <v>138</v>
      </c>
      <c r="B40" s="35"/>
      <c r="C40" s="35"/>
      <c r="D40" s="35"/>
      <c r="E40" s="35"/>
      <c r="F40" s="35"/>
      <c r="G40" s="35"/>
      <c r="H40" s="39"/>
    </row>
    <row r="41" spans="1:8">
      <c r="A41" s="62"/>
      <c r="B41" s="35"/>
      <c r="C41" s="35"/>
      <c r="D41" s="35"/>
      <c r="E41" s="35"/>
      <c r="F41" s="35"/>
      <c r="G41" s="35"/>
      <c r="H41" s="39"/>
    </row>
    <row r="42" spans="1:8">
      <c r="A42" s="62" t="s">
        <v>139</v>
      </c>
      <c r="B42" s="35"/>
      <c r="C42" s="35"/>
      <c r="D42" s="35"/>
      <c r="E42" s="35"/>
      <c r="F42" s="35"/>
      <c r="G42" s="35"/>
      <c r="H42" s="39"/>
    </row>
    <row r="43" spans="1:8">
      <c r="A43" s="66" t="s">
        <v>171</v>
      </c>
      <c r="B43" s="35"/>
      <c r="C43" s="35"/>
      <c r="D43" s="35"/>
      <c r="E43" s="35"/>
      <c r="F43" s="35"/>
      <c r="G43" s="35"/>
      <c r="H43" s="39"/>
    </row>
    <row r="44" spans="1:8">
      <c r="A44" s="118"/>
      <c r="B44" s="75"/>
      <c r="C44" s="76"/>
      <c r="D44" s="76"/>
      <c r="E44" s="77"/>
      <c r="F44" s="78"/>
      <c r="G44" s="78"/>
      <c r="H44" s="79"/>
    </row>
    <row r="45" spans="1:8">
      <c r="A45" s="81"/>
    </row>
    <row r="50" spans="1:1">
      <c r="A50" s="80"/>
    </row>
    <row r="52" spans="1:1">
      <c r="A52" s="81"/>
    </row>
    <row r="54" spans="1:1">
      <c r="A54" s="80"/>
    </row>
    <row r="55" spans="1:1">
      <c r="A55" s="81"/>
    </row>
  </sheetData>
  <mergeCells count="1">
    <mergeCell ref="C1:F1"/>
  </mergeCells>
  <phoneticPr fontId="0" type="noConversion"/>
  <pageMargins left="0.7" right="0.7" top="0.78740157499999996" bottom="0.78740157499999996" header="0.3" footer="0.3"/>
  <pageSetup paperSize="9" scale="80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C4" sqref="C4"/>
    </sheetView>
  </sheetViews>
  <sheetFormatPr baseColWidth="10" defaultColWidth="11.3984375" defaultRowHeight="18" customHeight="1"/>
  <cols>
    <col min="1" max="2" width="2.59765625" style="251" customWidth="1"/>
    <col min="3" max="3" width="12.69921875" style="251" customWidth="1"/>
    <col min="4" max="4" width="1.5" style="251" bestFit="1" customWidth="1"/>
    <col min="5" max="5" width="12.69921875" style="251" customWidth="1"/>
    <col min="6" max="6" width="6.59765625" style="252" customWidth="1"/>
    <col min="7" max="7" width="43.69921875" style="251" customWidth="1"/>
    <col min="8" max="8" width="3.59765625" style="251" customWidth="1"/>
    <col min="9" max="9" width="6.59765625" style="251" customWidth="1"/>
    <col min="10" max="10" width="30.59765625" style="251" customWidth="1"/>
    <col min="11" max="16384" width="11.3984375" style="251"/>
  </cols>
  <sheetData>
    <row r="1" spans="1:10" ht="25.8">
      <c r="A1" s="331" t="s">
        <v>41</v>
      </c>
      <c r="B1" s="332"/>
      <c r="C1" s="332"/>
      <c r="D1" s="332"/>
      <c r="E1" s="332"/>
      <c r="F1" s="332"/>
      <c r="G1" s="332"/>
      <c r="H1" s="332"/>
      <c r="I1" s="332"/>
      <c r="J1" s="333"/>
    </row>
    <row r="2" spans="1:10" ht="18" customHeight="1">
      <c r="A2" s="253"/>
      <c r="B2" s="254"/>
      <c r="C2" s="255"/>
      <c r="D2" s="255"/>
      <c r="E2" s="255"/>
      <c r="F2" s="256"/>
      <c r="G2" s="255"/>
      <c r="H2" s="255"/>
      <c r="I2" s="255"/>
      <c r="J2" s="257"/>
    </row>
    <row r="3" spans="1:10" ht="18" customHeight="1">
      <c r="A3" s="253"/>
      <c r="B3" s="254"/>
      <c r="C3" s="255"/>
      <c r="D3" s="255"/>
      <c r="E3" s="255"/>
      <c r="F3" s="256"/>
      <c r="G3" s="255"/>
      <c r="H3" s="255"/>
      <c r="I3" s="255"/>
      <c r="J3" s="257"/>
    </row>
    <row r="4" spans="1:10" ht="18" customHeight="1">
      <c r="A4" s="340" t="s">
        <v>42</v>
      </c>
      <c r="B4" s="341"/>
      <c r="C4" s="258">
        <v>44197</v>
      </c>
      <c r="D4" s="259" t="s">
        <v>306</v>
      </c>
      <c r="E4" s="260"/>
      <c r="F4" s="256" t="s">
        <v>193</v>
      </c>
      <c r="G4" s="261"/>
      <c r="H4" s="262"/>
      <c r="I4" s="263" t="s">
        <v>43</v>
      </c>
      <c r="J4" s="264"/>
    </row>
    <row r="5" spans="1:10" ht="18" customHeight="1">
      <c r="A5" s="265"/>
      <c r="B5" s="266"/>
      <c r="C5" s="267"/>
      <c r="D5" s="267"/>
      <c r="E5" s="255"/>
      <c r="F5" s="256"/>
      <c r="G5" s="255"/>
      <c r="H5" s="262"/>
      <c r="I5" s="263"/>
      <c r="J5" s="257"/>
    </row>
    <row r="6" spans="1:10" ht="18" customHeight="1">
      <c r="A6" s="268"/>
      <c r="B6" s="255"/>
      <c r="C6" s="255"/>
      <c r="D6" s="255"/>
      <c r="E6" s="255"/>
      <c r="F6" s="256"/>
      <c r="G6" s="255"/>
      <c r="H6" s="255"/>
      <c r="I6" s="255"/>
      <c r="J6" s="257"/>
    </row>
    <row r="7" spans="1:10" ht="18" customHeight="1">
      <c r="A7" s="269"/>
      <c r="B7" s="270"/>
      <c r="C7" s="271" t="s">
        <v>44</v>
      </c>
      <c r="D7" s="271"/>
      <c r="E7" s="255"/>
      <c r="F7" s="256"/>
      <c r="G7" s="255"/>
      <c r="H7" s="255"/>
      <c r="I7" s="255"/>
      <c r="J7" s="257"/>
    </row>
    <row r="8" spans="1:10" ht="18" customHeight="1">
      <c r="A8" s="269"/>
      <c r="B8" s="272"/>
      <c r="C8" s="271" t="s">
        <v>45</v>
      </c>
      <c r="D8" s="271"/>
      <c r="E8" s="273"/>
      <c r="F8" s="263" t="s">
        <v>46</v>
      </c>
      <c r="G8" s="261"/>
      <c r="H8" s="274"/>
      <c r="I8" s="263" t="s">
        <v>194</v>
      </c>
      <c r="J8" s="264"/>
    </row>
    <row r="9" spans="1:10" ht="18" customHeight="1">
      <c r="A9" s="269"/>
      <c r="B9" s="272"/>
      <c r="C9" s="271" t="s">
        <v>47</v>
      </c>
      <c r="D9" s="271"/>
      <c r="E9" s="255"/>
      <c r="F9" s="263" t="s">
        <v>46</v>
      </c>
      <c r="G9" s="337"/>
      <c r="H9" s="338"/>
      <c r="I9" s="338"/>
      <c r="J9" s="339"/>
    </row>
    <row r="10" spans="1:10" ht="18" customHeight="1">
      <c r="A10" s="269"/>
      <c r="B10" s="275"/>
      <c r="C10" s="271"/>
      <c r="D10" s="271"/>
      <c r="E10" s="255"/>
      <c r="F10" s="263"/>
      <c r="G10" s="274"/>
      <c r="H10" s="274"/>
      <c r="I10" s="274"/>
      <c r="J10" s="276"/>
    </row>
    <row r="11" spans="1:10" ht="18" customHeight="1">
      <c r="A11" s="269"/>
      <c r="B11" s="275"/>
      <c r="C11" s="271"/>
      <c r="D11" s="271"/>
      <c r="E11" s="255"/>
      <c r="F11" s="263"/>
      <c r="G11" s="274"/>
      <c r="H11" s="274"/>
      <c r="I11" s="274"/>
      <c r="J11" s="276"/>
    </row>
    <row r="12" spans="1:10" ht="18" customHeight="1">
      <c r="A12" s="268"/>
      <c r="B12" s="255"/>
      <c r="C12" s="255"/>
      <c r="D12" s="255"/>
      <c r="E12" s="255"/>
      <c r="F12" s="256"/>
      <c r="G12" s="255"/>
      <c r="H12" s="255"/>
      <c r="I12" s="255"/>
      <c r="J12" s="257"/>
    </row>
    <row r="13" spans="1:10" ht="43.2" customHeight="1">
      <c r="A13" s="342" t="s">
        <v>48</v>
      </c>
      <c r="B13" s="343"/>
      <c r="C13" s="343"/>
      <c r="D13" s="344"/>
      <c r="E13" s="334"/>
      <c r="F13" s="335"/>
      <c r="G13" s="335"/>
      <c r="H13" s="335"/>
      <c r="I13" s="335"/>
      <c r="J13" s="336"/>
    </row>
    <row r="14" spans="1:10" ht="18" customHeight="1">
      <c r="A14" s="268"/>
      <c r="B14" s="255"/>
      <c r="C14" s="255"/>
      <c r="D14" s="255"/>
      <c r="E14" s="255"/>
      <c r="F14" s="256"/>
      <c r="G14" s="255"/>
      <c r="H14" s="255"/>
      <c r="I14" s="255"/>
      <c r="J14" s="257"/>
    </row>
    <row r="15" spans="1:10" ht="28.8" customHeight="1">
      <c r="A15" s="342" t="s">
        <v>49</v>
      </c>
      <c r="B15" s="343"/>
      <c r="C15" s="343"/>
      <c r="D15" s="344"/>
      <c r="E15" s="334"/>
      <c r="F15" s="335"/>
      <c r="G15" s="335"/>
      <c r="H15" s="335"/>
      <c r="I15" s="335"/>
      <c r="J15" s="336"/>
    </row>
    <row r="16" spans="1:10" ht="18" customHeight="1">
      <c r="A16" s="268"/>
      <c r="B16" s="255"/>
      <c r="C16" s="255"/>
      <c r="D16" s="255"/>
      <c r="E16" s="277"/>
      <c r="F16" s="256"/>
      <c r="G16" s="255"/>
      <c r="H16" s="277"/>
      <c r="I16" s="277"/>
      <c r="J16" s="257"/>
    </row>
    <row r="17" spans="1:10" ht="28.8" customHeight="1">
      <c r="A17" s="342" t="s">
        <v>50</v>
      </c>
      <c r="B17" s="343"/>
      <c r="C17" s="343"/>
      <c r="D17" s="344"/>
      <c r="E17" s="334"/>
      <c r="F17" s="335"/>
      <c r="G17" s="335"/>
      <c r="H17" s="335"/>
      <c r="I17" s="335"/>
      <c r="J17" s="336"/>
    </row>
    <row r="18" spans="1:10" ht="18" customHeight="1">
      <c r="A18" s="268"/>
      <c r="B18" s="255"/>
      <c r="C18" s="255"/>
      <c r="D18" s="255"/>
      <c r="E18" s="255"/>
      <c r="F18" s="256"/>
      <c r="G18" s="255"/>
      <c r="H18" s="255"/>
      <c r="I18" s="255"/>
      <c r="J18" s="257"/>
    </row>
    <row r="19" spans="1:10" ht="86.4" customHeight="1">
      <c r="A19" s="342" t="s">
        <v>51</v>
      </c>
      <c r="B19" s="343"/>
      <c r="C19" s="343"/>
      <c r="D19" s="344"/>
      <c r="E19" s="334"/>
      <c r="F19" s="335"/>
      <c r="G19" s="335"/>
      <c r="H19" s="335"/>
      <c r="I19" s="335"/>
      <c r="J19" s="336"/>
    </row>
  </sheetData>
  <mergeCells count="11">
    <mergeCell ref="A1:J1"/>
    <mergeCell ref="E13:J13"/>
    <mergeCell ref="E15:J15"/>
    <mergeCell ref="E19:J19"/>
    <mergeCell ref="G9:J9"/>
    <mergeCell ref="E17:J17"/>
    <mergeCell ref="A4:B4"/>
    <mergeCell ref="A13:D13"/>
    <mergeCell ref="A15:D15"/>
    <mergeCell ref="A17:D17"/>
    <mergeCell ref="A19:D19"/>
  </mergeCells>
  <phoneticPr fontId="0" type="noConversion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zoomScaleNormal="100" workbookViewId="0"/>
  </sheetViews>
  <sheetFormatPr baseColWidth="10" defaultColWidth="11.3984375" defaultRowHeight="13.8"/>
  <cols>
    <col min="1" max="16384" width="11.3984375" style="17"/>
  </cols>
  <sheetData>
    <row r="1" spans="1:9" ht="17.399999999999999">
      <c r="A1" s="14" t="s">
        <v>52</v>
      </c>
      <c r="B1" s="15"/>
      <c r="C1" s="15"/>
      <c r="D1" s="15"/>
      <c r="E1" s="15"/>
      <c r="F1" s="15"/>
      <c r="G1" s="15"/>
      <c r="H1" s="15"/>
      <c r="I1" s="16"/>
    </row>
    <row r="2" spans="1:9">
      <c r="A2" s="192" t="s">
        <v>292</v>
      </c>
      <c r="I2" s="18"/>
    </row>
    <row r="3" spans="1:9">
      <c r="A3" s="193"/>
      <c r="B3" s="19"/>
      <c r="C3" s="19"/>
      <c r="D3" s="19"/>
      <c r="E3" s="19"/>
      <c r="F3" s="19"/>
      <c r="G3" s="19"/>
      <c r="H3" s="19"/>
      <c r="I3" s="24"/>
    </row>
    <row r="4" spans="1:9">
      <c r="A4" s="23"/>
      <c r="B4" s="19"/>
      <c r="C4" s="19"/>
      <c r="D4" s="19"/>
      <c r="E4" s="19"/>
      <c r="F4" s="19"/>
      <c r="G4" s="19"/>
      <c r="H4" s="19"/>
      <c r="I4" s="24"/>
    </row>
    <row r="5" spans="1:9">
      <c r="A5" s="20"/>
      <c r="B5" s="21"/>
      <c r="C5" s="21"/>
      <c r="D5" s="21"/>
      <c r="E5" s="21"/>
      <c r="F5" s="21"/>
      <c r="G5" s="21"/>
      <c r="H5" s="21"/>
      <c r="I5" s="22"/>
    </row>
    <row r="6" spans="1:9" s="19" customFormat="1" ht="13.2">
      <c r="A6" s="23">
        <v>1</v>
      </c>
      <c r="B6" s="19" t="s">
        <v>53</v>
      </c>
      <c r="I6" s="24"/>
    </row>
    <row r="7" spans="1:9" s="19" customFormat="1" ht="6" customHeight="1">
      <c r="A7" s="20"/>
      <c r="B7" s="21"/>
      <c r="C7" s="21"/>
      <c r="D7" s="21"/>
      <c r="E7" s="21"/>
      <c r="F7" s="21"/>
      <c r="G7" s="21"/>
      <c r="H7" s="21"/>
      <c r="I7" s="22"/>
    </row>
    <row r="8" spans="1:9" s="19" customFormat="1" ht="13.2">
      <c r="A8" s="23">
        <v>2</v>
      </c>
      <c r="B8" s="194" t="s">
        <v>54</v>
      </c>
      <c r="I8" s="24"/>
    </row>
    <row r="9" spans="1:9" s="19" customFormat="1" ht="6" customHeight="1">
      <c r="A9" s="23"/>
      <c r="I9" s="24"/>
    </row>
    <row r="10" spans="1:9" s="19" customFormat="1" ht="13.2">
      <c r="A10" s="23"/>
      <c r="B10" s="19" t="s">
        <v>55</v>
      </c>
      <c r="D10" s="19" t="s">
        <v>246</v>
      </c>
      <c r="F10" s="19" t="s">
        <v>248</v>
      </c>
      <c r="I10" s="24"/>
    </row>
    <row r="11" spans="1:9" s="19" customFormat="1" ht="13.2">
      <c r="A11" s="23"/>
      <c r="B11" s="19" t="s">
        <v>228</v>
      </c>
      <c r="D11" s="19" t="s">
        <v>214</v>
      </c>
      <c r="H11" s="19" t="s">
        <v>215</v>
      </c>
      <c r="I11" s="24"/>
    </row>
    <row r="12" spans="1:9" s="19" customFormat="1" ht="13.2">
      <c r="A12" s="23"/>
      <c r="B12" s="19" t="s">
        <v>56</v>
      </c>
      <c r="D12" s="19" t="s">
        <v>216</v>
      </c>
      <c r="F12" s="19" t="s">
        <v>217</v>
      </c>
      <c r="H12" s="19" t="s">
        <v>217</v>
      </c>
      <c r="I12" s="24"/>
    </row>
    <row r="13" spans="1:9" s="19" customFormat="1" ht="13.2">
      <c r="A13" s="23"/>
      <c r="B13" s="19" t="s">
        <v>57</v>
      </c>
      <c r="D13" s="154" t="s">
        <v>226</v>
      </c>
      <c r="H13" s="19" t="s">
        <v>227</v>
      </c>
      <c r="I13" s="24"/>
    </row>
    <row r="14" spans="1:9" s="19" customFormat="1" ht="13.2">
      <c r="A14" s="23"/>
      <c r="B14" s="19" t="s">
        <v>58</v>
      </c>
      <c r="D14" s="19" t="s">
        <v>218</v>
      </c>
      <c r="F14" s="19" t="s">
        <v>219</v>
      </c>
      <c r="H14" s="19" t="s">
        <v>220</v>
      </c>
      <c r="I14" s="24"/>
    </row>
    <row r="15" spans="1:9" s="19" customFormat="1" ht="13.2">
      <c r="A15" s="23"/>
      <c r="B15" s="19" t="s">
        <v>59</v>
      </c>
      <c r="D15" s="19" t="s">
        <v>293</v>
      </c>
      <c r="F15" s="19" t="s">
        <v>294</v>
      </c>
      <c r="H15" s="19" t="s">
        <v>295</v>
      </c>
      <c r="I15" s="24"/>
    </row>
    <row r="16" spans="1:9" s="19" customFormat="1" ht="13.2">
      <c r="A16" s="23"/>
      <c r="B16" s="19" t="s">
        <v>60</v>
      </c>
      <c r="D16" s="19" t="s">
        <v>247</v>
      </c>
      <c r="H16" s="19" t="s">
        <v>249</v>
      </c>
      <c r="I16" s="24"/>
    </row>
    <row r="17" spans="1:9" s="19" customFormat="1" ht="13.2">
      <c r="A17" s="23"/>
      <c r="B17" s="19" t="s">
        <v>199</v>
      </c>
      <c r="D17" s="19" t="s">
        <v>221</v>
      </c>
      <c r="F17" s="19" t="s">
        <v>222</v>
      </c>
      <c r="H17" s="19" t="s">
        <v>223</v>
      </c>
      <c r="I17" s="24"/>
    </row>
    <row r="18" spans="1:9" s="19" customFormat="1" ht="13.2">
      <c r="A18" s="20"/>
      <c r="B18" s="21"/>
      <c r="C18" s="21"/>
      <c r="D18" s="21"/>
      <c r="E18" s="21"/>
      <c r="F18" s="21"/>
      <c r="G18" s="21"/>
      <c r="H18" s="21"/>
      <c r="I18" s="22"/>
    </row>
    <row r="19" spans="1:9" s="19" customFormat="1" ht="13.2">
      <c r="A19" s="23">
        <v>3</v>
      </c>
      <c r="B19" s="195" t="s">
        <v>224</v>
      </c>
      <c r="I19" s="24"/>
    </row>
    <row r="20" spans="1:9" s="19" customFormat="1" ht="13.2">
      <c r="A20" s="23"/>
      <c r="B20" s="195" t="s">
        <v>61</v>
      </c>
      <c r="I20" s="24"/>
    </row>
    <row r="21" spans="1:9" s="19" customFormat="1" ht="13.2">
      <c r="A21" s="20"/>
      <c r="B21" s="25"/>
      <c r="C21" s="21"/>
      <c r="D21" s="21"/>
      <c r="E21" s="21"/>
      <c r="F21" s="21"/>
      <c r="G21" s="21"/>
      <c r="H21" s="21"/>
      <c r="I21" s="22"/>
    </row>
    <row r="22" spans="1:9" s="19" customFormat="1" ht="13.2">
      <c r="A22" s="23">
        <v>4</v>
      </c>
      <c r="B22" s="194" t="s">
        <v>62</v>
      </c>
      <c r="I22" s="24"/>
    </row>
    <row r="23" spans="1:9" s="19" customFormat="1" ht="6" customHeight="1">
      <c r="A23" s="23"/>
      <c r="B23" s="194"/>
      <c r="I23" s="24"/>
    </row>
    <row r="24" spans="1:9" s="19" customFormat="1" ht="13.2">
      <c r="A24" s="23"/>
      <c r="B24" s="19" t="s">
        <v>56</v>
      </c>
      <c r="D24" s="19" t="s">
        <v>216</v>
      </c>
      <c r="H24" s="154"/>
      <c r="I24" s="153"/>
    </row>
    <row r="25" spans="1:9" s="19" customFormat="1" ht="13.2">
      <c r="A25" s="23"/>
      <c r="B25" s="19" t="s">
        <v>63</v>
      </c>
      <c r="D25" s="19" t="s">
        <v>225</v>
      </c>
      <c r="G25" s="154"/>
      <c r="H25" s="154"/>
      <c r="I25" s="153"/>
    </row>
    <row r="26" spans="1:9" s="19" customFormat="1" ht="13.2">
      <c r="A26" s="23"/>
      <c r="B26" s="19" t="s">
        <v>55</v>
      </c>
      <c r="D26" s="19" t="s">
        <v>246</v>
      </c>
      <c r="G26" s="154"/>
      <c r="H26" s="154"/>
      <c r="I26" s="153"/>
    </row>
    <row r="27" spans="1:9" s="19" customFormat="1" ht="13.2">
      <c r="A27" s="23"/>
      <c r="B27" s="19" t="s">
        <v>206</v>
      </c>
      <c r="D27" s="19" t="s">
        <v>214</v>
      </c>
      <c r="I27" s="24"/>
    </row>
    <row r="28" spans="1:9" s="19" customFormat="1" ht="13.2">
      <c r="A28" s="23"/>
      <c r="B28" s="19" t="s">
        <v>64</v>
      </c>
      <c r="I28" s="24"/>
    </row>
    <row r="29" spans="1:9" s="19" customFormat="1" ht="13.2">
      <c r="A29" s="20"/>
      <c r="B29" s="21"/>
      <c r="C29" s="21"/>
      <c r="D29" s="21"/>
      <c r="E29" s="21"/>
      <c r="F29" s="21"/>
      <c r="G29" s="21"/>
      <c r="H29" s="21"/>
      <c r="I29" s="22"/>
    </row>
    <row r="30" spans="1:9" s="19" customFormat="1" ht="13.2">
      <c r="A30" s="23">
        <v>5</v>
      </c>
      <c r="B30" s="196" t="s">
        <v>65</v>
      </c>
      <c r="I30" s="24"/>
    </row>
    <row r="31" spans="1:9" s="19" customFormat="1" ht="6" customHeight="1">
      <c r="A31" s="23"/>
      <c r="B31" s="196"/>
      <c r="I31" s="24"/>
    </row>
    <row r="32" spans="1:9" s="19" customFormat="1" ht="13.2">
      <c r="A32" s="23"/>
      <c r="B32" s="197" t="s">
        <v>66</v>
      </c>
      <c r="I32" s="24"/>
    </row>
    <row r="33" spans="1:9" s="19" customFormat="1" ht="13.2">
      <c r="A33" s="23"/>
      <c r="B33" s="198" t="s">
        <v>67</v>
      </c>
      <c r="I33" s="24"/>
    </row>
    <row r="34" spans="1:9" s="19" customFormat="1" ht="13.2">
      <c r="A34" s="23"/>
      <c r="B34" s="199" t="s">
        <v>68</v>
      </c>
      <c r="I34" s="24"/>
    </row>
    <row r="35" spans="1:9" s="19" customFormat="1" ht="13.2">
      <c r="A35" s="23"/>
      <c r="B35" s="200" t="s">
        <v>69</v>
      </c>
      <c r="I35" s="24"/>
    </row>
    <row r="36" spans="1:9" s="19" customFormat="1" ht="13.2">
      <c r="A36" s="23"/>
      <c r="I36" s="24"/>
    </row>
    <row r="37" spans="1:9" s="19" customFormat="1" ht="13.2">
      <c r="A37" s="23"/>
      <c r="B37" s="201" t="s">
        <v>70</v>
      </c>
      <c r="I37" s="24"/>
    </row>
    <row r="38" spans="1:9" s="19" customFormat="1" ht="13.2">
      <c r="A38" s="23"/>
      <c r="I38" s="24"/>
    </row>
    <row r="39" spans="1:9" s="19" customFormat="1" ht="13.2">
      <c r="A39" s="23"/>
      <c r="B39" s="201" t="s">
        <v>71</v>
      </c>
      <c r="I39" s="24"/>
    </row>
    <row r="40" spans="1:9" s="19" customFormat="1" ht="13.2">
      <c r="A40" s="23"/>
      <c r="B40" s="201" t="s">
        <v>72</v>
      </c>
      <c r="I40" s="24"/>
    </row>
    <row r="41" spans="1:9" s="19" customFormat="1" ht="13.2">
      <c r="A41" s="23"/>
      <c r="B41" s="202" t="s">
        <v>73</v>
      </c>
      <c r="I41" s="24"/>
    </row>
    <row r="42" spans="1:9" s="19" customFormat="1" ht="13.2">
      <c r="A42" s="23"/>
      <c r="B42" s="202"/>
      <c r="I42" s="24"/>
    </row>
    <row r="43" spans="1:9" s="19" customFormat="1" ht="13.2">
      <c r="A43" s="23"/>
      <c r="B43" s="203" t="s">
        <v>74</v>
      </c>
      <c r="F43" s="26" t="s">
        <v>77</v>
      </c>
      <c r="G43" s="27"/>
      <c r="H43" s="27"/>
      <c r="I43" s="28"/>
    </row>
    <row r="44" spans="1:9" s="19" customFormat="1" ht="13.2">
      <c r="A44" s="23"/>
      <c r="B44" s="203" t="s">
        <v>75</v>
      </c>
      <c r="F44" s="29" t="s">
        <v>78</v>
      </c>
      <c r="I44" s="130">
        <v>1414</v>
      </c>
    </row>
    <row r="45" spans="1:9" s="19" customFormat="1" ht="13.2">
      <c r="A45" s="23"/>
      <c r="B45" s="203" t="s">
        <v>76</v>
      </c>
      <c r="F45" s="29" t="s">
        <v>93</v>
      </c>
      <c r="I45" s="130">
        <v>144</v>
      </c>
    </row>
    <row r="46" spans="1:9" s="19" customFormat="1" ht="13.2">
      <c r="A46" s="23"/>
      <c r="F46" s="29" t="s">
        <v>80</v>
      </c>
      <c r="I46" s="130">
        <v>117</v>
      </c>
    </row>
    <row r="47" spans="1:9" s="19" customFormat="1" ht="13.2">
      <c r="A47" s="23"/>
      <c r="B47" s="204" t="s">
        <v>79</v>
      </c>
      <c r="F47" s="29" t="s">
        <v>82</v>
      </c>
      <c r="I47" s="130">
        <v>144</v>
      </c>
    </row>
    <row r="48" spans="1:9" s="19" customFormat="1" ht="13.2">
      <c r="A48" s="23"/>
      <c r="B48" s="204" t="s">
        <v>81</v>
      </c>
      <c r="F48" s="29" t="s">
        <v>84</v>
      </c>
      <c r="I48" s="130">
        <v>118</v>
      </c>
    </row>
    <row r="49" spans="1:9" s="19" customFormat="1" ht="13.2">
      <c r="A49" s="23"/>
      <c r="B49" s="204" t="s">
        <v>83</v>
      </c>
      <c r="F49" s="29" t="s">
        <v>86</v>
      </c>
      <c r="I49" s="130">
        <v>112</v>
      </c>
    </row>
    <row r="50" spans="1:9" s="19" customFormat="1" ht="13.2">
      <c r="A50" s="23"/>
      <c r="B50" s="204" t="s">
        <v>85</v>
      </c>
      <c r="F50" s="29" t="s">
        <v>200</v>
      </c>
      <c r="I50" s="130"/>
    </row>
    <row r="51" spans="1:9" s="19" customFormat="1" ht="13.2">
      <c r="A51" s="23"/>
      <c r="B51" s="204" t="s">
        <v>87</v>
      </c>
      <c r="F51" s="29" t="s">
        <v>88</v>
      </c>
      <c r="I51" s="130">
        <v>145</v>
      </c>
    </row>
    <row r="52" spans="1:9" s="19" customFormat="1" ht="13.2">
      <c r="A52" s="23"/>
      <c r="B52" s="204" t="s">
        <v>89</v>
      </c>
      <c r="F52" s="29" t="s">
        <v>90</v>
      </c>
      <c r="I52" s="130">
        <v>163</v>
      </c>
    </row>
    <row r="53" spans="1:9" s="19" customFormat="1" ht="13.2">
      <c r="A53" s="20"/>
      <c r="B53" s="152" t="s">
        <v>91</v>
      </c>
      <c r="C53" s="21"/>
      <c r="D53" s="21"/>
      <c r="E53" s="21"/>
      <c r="F53" s="30" t="s">
        <v>92</v>
      </c>
      <c r="G53" s="21"/>
      <c r="H53" s="21"/>
      <c r="I53" s="131">
        <v>187</v>
      </c>
    </row>
  </sheetData>
  <phoneticPr fontId="0" type="noConversion"/>
  <pageMargins left="0.7" right="0.7" top="0.78740157499999996" bottom="0.78740157499999996" header="0.3" footer="0.3"/>
  <pageSetup paperSize="9" scale="7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8"/>
  <sheetViews>
    <sheetView workbookViewId="0"/>
  </sheetViews>
  <sheetFormatPr baseColWidth="10" defaultColWidth="11" defaultRowHeight="13.8"/>
  <cols>
    <col min="1" max="16384" width="11" style="238"/>
  </cols>
  <sheetData>
    <row r="1" spans="1:38" s="292" customFormat="1" ht="20.399999999999999">
      <c r="A1" s="237" t="s">
        <v>300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38" s="292" customFormat="1" ht="13.65" customHeight="1">
      <c r="A2" s="242"/>
      <c r="B2" s="242"/>
      <c r="C2" s="242"/>
      <c r="D2" s="241"/>
      <c r="E2" s="242"/>
      <c r="F2" s="242"/>
      <c r="G2" s="242"/>
      <c r="H2" s="241"/>
      <c r="I2" s="242"/>
      <c r="J2" s="242"/>
      <c r="K2" s="242"/>
      <c r="L2" s="242"/>
      <c r="M2" s="242"/>
      <c r="N2" s="242"/>
      <c r="O2" s="241"/>
      <c r="P2" s="240"/>
      <c r="Q2" s="241"/>
      <c r="R2" s="239"/>
      <c r="S2" s="242"/>
      <c r="T2" s="242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91"/>
    </row>
    <row r="3" spans="1:38" s="292" customFormat="1" ht="13.65" customHeight="1">
      <c r="A3" s="290" t="s">
        <v>301</v>
      </c>
      <c r="B3" s="242"/>
      <c r="C3" s="242"/>
      <c r="D3" s="241"/>
      <c r="E3" s="242"/>
      <c r="F3" s="242"/>
      <c r="G3" s="242"/>
      <c r="H3" s="241"/>
      <c r="I3" s="242"/>
      <c r="J3" s="242"/>
      <c r="K3" s="242"/>
      <c r="L3" s="242"/>
      <c r="M3" s="242"/>
      <c r="N3" s="242"/>
      <c r="O3" s="241"/>
      <c r="P3" s="240"/>
      <c r="Q3" s="241"/>
      <c r="R3" s="239"/>
      <c r="S3" s="242"/>
      <c r="T3" s="242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91"/>
    </row>
    <row r="4" spans="1:38" s="292" customFormat="1" ht="13.65" customHeight="1">
      <c r="A4" s="242"/>
      <c r="B4" s="242"/>
      <c r="C4" s="242"/>
      <c r="D4" s="241"/>
      <c r="E4" s="242"/>
      <c r="F4" s="242"/>
      <c r="G4" s="242"/>
      <c r="H4" s="241"/>
      <c r="I4" s="242"/>
      <c r="J4" s="242"/>
      <c r="K4" s="242"/>
      <c r="L4" s="242"/>
      <c r="M4" s="242"/>
      <c r="N4" s="242"/>
      <c r="O4" s="241"/>
      <c r="P4" s="240"/>
      <c r="Q4" s="241"/>
      <c r="R4" s="239"/>
      <c r="S4" s="242"/>
      <c r="T4" s="242"/>
      <c r="U4" s="241"/>
      <c r="V4" s="241"/>
      <c r="W4" s="241"/>
      <c r="X4" s="241"/>
    </row>
    <row r="5" spans="1:38" s="292" customFormat="1" ht="13.65" customHeight="1">
      <c r="A5" s="242"/>
      <c r="B5" s="242"/>
      <c r="C5" s="242"/>
      <c r="D5" s="241"/>
      <c r="E5" s="242"/>
      <c r="F5" s="242"/>
      <c r="G5" s="242"/>
      <c r="H5" s="241"/>
      <c r="I5" s="242"/>
      <c r="J5" s="242"/>
      <c r="K5" s="242"/>
      <c r="L5" s="242"/>
      <c r="M5" s="242"/>
      <c r="N5" s="242"/>
      <c r="O5" s="241"/>
      <c r="P5" s="240"/>
      <c r="Q5" s="241"/>
      <c r="R5" s="239"/>
      <c r="S5" s="242"/>
      <c r="T5" s="242"/>
      <c r="U5" s="241"/>
      <c r="V5" s="241"/>
      <c r="W5" s="241"/>
      <c r="X5" s="241"/>
    </row>
    <row r="6" spans="1:38" s="292" customFormat="1" ht="13.65" customHeight="1">
      <c r="A6" s="242"/>
      <c r="B6" s="242"/>
      <c r="C6" s="242"/>
      <c r="D6" s="241"/>
      <c r="E6" s="242"/>
      <c r="F6" s="242"/>
      <c r="G6" s="242"/>
      <c r="H6" s="241"/>
      <c r="I6" s="242"/>
      <c r="J6" s="242"/>
      <c r="K6" s="242"/>
      <c r="L6" s="242"/>
      <c r="M6" s="242"/>
      <c r="N6" s="242"/>
      <c r="O6" s="241"/>
      <c r="P6" s="240"/>
      <c r="Q6" s="241"/>
      <c r="R6" s="239"/>
      <c r="S6" s="242"/>
      <c r="T6" s="242"/>
      <c r="U6" s="241"/>
      <c r="V6" s="241"/>
      <c r="W6" s="241"/>
      <c r="X6" s="241"/>
    </row>
    <row r="7" spans="1:38" s="292" customFormat="1" ht="13.65" customHeight="1">
      <c r="A7" s="242"/>
      <c r="B7" s="242"/>
      <c r="C7" s="242"/>
      <c r="D7" s="241"/>
      <c r="E7" s="242"/>
      <c r="F7" s="242"/>
      <c r="G7" s="242"/>
      <c r="H7" s="241"/>
      <c r="I7" s="242"/>
      <c r="J7" s="242"/>
      <c r="K7" s="242"/>
      <c r="L7" s="242"/>
      <c r="M7" s="242"/>
      <c r="N7" s="242"/>
      <c r="O7" s="241"/>
      <c r="P7" s="240"/>
      <c r="Q7" s="241"/>
      <c r="R7" s="239"/>
      <c r="S7" s="242"/>
      <c r="T7" s="242"/>
      <c r="U7" s="241"/>
      <c r="V7" s="241"/>
      <c r="W7" s="241"/>
      <c r="X7" s="241"/>
    </row>
    <row r="8" spans="1:38" s="292" customFormat="1" ht="13.65" customHeight="1">
      <c r="A8" s="242"/>
      <c r="B8" s="242"/>
      <c r="C8" s="242"/>
      <c r="D8" s="241"/>
      <c r="E8" s="242"/>
      <c r="F8" s="242"/>
      <c r="G8" s="242"/>
      <c r="H8" s="241"/>
      <c r="I8" s="242"/>
      <c r="J8" s="242"/>
      <c r="K8" s="242"/>
      <c r="L8" s="242"/>
      <c r="M8" s="242"/>
      <c r="N8" s="242"/>
      <c r="O8" s="241"/>
      <c r="P8" s="240"/>
      <c r="Q8" s="241"/>
      <c r="R8" s="239"/>
      <c r="S8" s="242"/>
      <c r="T8" s="242"/>
      <c r="U8" s="241"/>
      <c r="V8" s="241"/>
      <c r="W8" s="241"/>
      <c r="X8" s="241"/>
    </row>
    <row r="9" spans="1:38" s="292" customFormat="1" ht="14.4" customHeight="1">
      <c r="A9" s="242"/>
      <c r="B9" s="242"/>
      <c r="C9" s="242"/>
      <c r="D9" s="241"/>
      <c r="E9" s="242"/>
      <c r="F9" s="242"/>
      <c r="G9" s="242"/>
      <c r="H9" s="241"/>
      <c r="I9" s="242"/>
      <c r="J9" s="242"/>
      <c r="K9" s="242"/>
      <c r="L9" s="242"/>
      <c r="M9" s="242"/>
      <c r="N9" s="242"/>
      <c r="O9" s="241"/>
      <c r="P9" s="240"/>
      <c r="Q9" s="241"/>
      <c r="R9" s="239"/>
      <c r="S9" s="242"/>
      <c r="T9" s="242"/>
      <c r="U9" s="241"/>
      <c r="V9" s="241"/>
      <c r="W9" s="241"/>
      <c r="X9" s="241"/>
    </row>
    <row r="10" spans="1:38" s="292" customFormat="1" ht="14.4" customHeight="1">
      <c r="A10" s="242"/>
      <c r="B10" s="242"/>
      <c r="C10" s="242"/>
      <c r="D10" s="241"/>
      <c r="E10" s="242"/>
      <c r="F10" s="242"/>
      <c r="G10" s="242"/>
      <c r="H10" s="241"/>
      <c r="I10" s="242"/>
      <c r="J10" s="242"/>
      <c r="K10" s="242"/>
      <c r="L10" s="242"/>
      <c r="M10" s="242"/>
      <c r="N10" s="242"/>
      <c r="O10" s="241"/>
      <c r="P10" s="240"/>
      <c r="Q10" s="241"/>
      <c r="R10" s="239"/>
      <c r="S10" s="242"/>
      <c r="T10" s="242"/>
      <c r="U10" s="241"/>
      <c r="V10" s="241"/>
      <c r="W10" s="241"/>
      <c r="X10" s="241"/>
    </row>
    <row r="11" spans="1:38" s="292" customFormat="1" ht="14.4" customHeight="1">
      <c r="A11" s="242"/>
      <c r="B11" s="242"/>
      <c r="C11" s="242"/>
      <c r="D11" s="241"/>
      <c r="E11" s="242"/>
      <c r="F11" s="242"/>
      <c r="G11" s="242"/>
      <c r="H11" s="241"/>
      <c r="I11" s="242"/>
      <c r="J11" s="242"/>
      <c r="K11" s="242"/>
      <c r="L11" s="242"/>
      <c r="M11" s="242"/>
      <c r="N11" s="242"/>
      <c r="O11" s="241"/>
      <c r="P11" s="240"/>
      <c r="Q11" s="241"/>
      <c r="R11" s="239"/>
      <c r="S11" s="242"/>
      <c r="T11" s="242"/>
      <c r="U11" s="241"/>
      <c r="V11" s="241"/>
      <c r="W11" s="241"/>
      <c r="X11" s="241"/>
    </row>
    <row r="12" spans="1:38" s="292" customFormat="1" ht="14.4" customHeight="1">
      <c r="A12" s="242"/>
      <c r="B12" s="242"/>
      <c r="C12" s="242"/>
      <c r="D12" s="241"/>
      <c r="E12" s="242"/>
      <c r="F12" s="242"/>
      <c r="G12" s="242"/>
      <c r="H12" s="241"/>
      <c r="I12" s="289"/>
      <c r="J12" s="242"/>
      <c r="K12" s="242"/>
      <c r="L12" s="242"/>
      <c r="M12" s="242"/>
      <c r="N12" s="242"/>
      <c r="O12" s="241"/>
      <c r="P12" s="240"/>
      <c r="Q12" s="241"/>
      <c r="R12" s="239"/>
      <c r="S12" s="242"/>
      <c r="T12" s="242"/>
      <c r="U12" s="241"/>
      <c r="V12" s="241"/>
      <c r="W12" s="241"/>
      <c r="X12" s="241"/>
    </row>
    <row r="13" spans="1:38" s="292" customFormat="1" ht="14.4" customHeight="1">
      <c r="A13" s="242"/>
      <c r="B13" s="242"/>
      <c r="C13" s="242"/>
      <c r="D13" s="241"/>
      <c r="E13" s="242"/>
      <c r="F13" s="242"/>
      <c r="G13" s="242"/>
      <c r="H13" s="241"/>
      <c r="I13" s="242"/>
      <c r="J13" s="242"/>
      <c r="K13" s="242"/>
      <c r="L13" s="242"/>
      <c r="M13" s="242"/>
      <c r="N13" s="242"/>
      <c r="O13" s="241"/>
      <c r="P13" s="240"/>
      <c r="Q13" s="241"/>
      <c r="R13" s="239"/>
      <c r="S13" s="242"/>
      <c r="T13" s="242"/>
      <c r="U13" s="241"/>
      <c r="V13" s="241"/>
      <c r="W13" s="241"/>
      <c r="X13" s="241"/>
    </row>
    <row r="14" spans="1:38" s="292" customFormat="1" ht="14.4" customHeight="1">
      <c r="A14" s="242"/>
      <c r="B14" s="242"/>
      <c r="C14" s="242"/>
      <c r="D14" s="241"/>
      <c r="E14" s="242"/>
      <c r="F14" s="242"/>
      <c r="G14" s="242"/>
      <c r="H14" s="241"/>
      <c r="I14" s="242"/>
      <c r="J14" s="242"/>
      <c r="K14" s="242"/>
      <c r="L14" s="242"/>
      <c r="M14" s="242"/>
      <c r="N14" s="242"/>
      <c r="O14" s="241"/>
      <c r="P14" s="240"/>
      <c r="Q14" s="241"/>
      <c r="R14" s="239"/>
      <c r="S14" s="242"/>
      <c r="T14" s="242"/>
      <c r="U14" s="241"/>
      <c r="V14" s="241"/>
      <c r="W14" s="241"/>
      <c r="X14" s="241"/>
    </row>
    <row r="15" spans="1:38" s="292" customFormat="1" ht="14.4" customHeight="1">
      <c r="A15" s="242"/>
      <c r="B15" s="242"/>
      <c r="C15" s="242"/>
      <c r="D15" s="241"/>
      <c r="E15" s="242"/>
      <c r="F15" s="242"/>
      <c r="G15" s="242"/>
      <c r="H15" s="241"/>
      <c r="I15" s="242"/>
      <c r="J15" s="242"/>
      <c r="K15" s="242"/>
      <c r="L15" s="242"/>
      <c r="M15" s="242"/>
      <c r="N15" s="242"/>
      <c r="O15" s="241"/>
      <c r="P15" s="240"/>
      <c r="Q15" s="241"/>
      <c r="R15" s="239"/>
      <c r="S15" s="242"/>
      <c r="T15" s="242"/>
      <c r="U15" s="241"/>
      <c r="V15" s="241"/>
      <c r="W15" s="241"/>
      <c r="X15" s="241"/>
    </row>
    <row r="16" spans="1:38" s="292" customFormat="1" ht="14.4" customHeight="1">
      <c r="A16" s="242"/>
      <c r="B16" s="242"/>
      <c r="C16" s="242"/>
      <c r="D16" s="241"/>
      <c r="E16" s="242"/>
      <c r="F16" s="242"/>
      <c r="G16" s="242"/>
      <c r="H16" s="241"/>
      <c r="I16" s="242"/>
      <c r="J16" s="242"/>
      <c r="K16" s="242"/>
      <c r="L16" s="242"/>
      <c r="M16" s="242"/>
      <c r="N16" s="242"/>
      <c r="O16" s="241"/>
      <c r="P16" s="240"/>
      <c r="Q16" s="241"/>
      <c r="R16" s="239"/>
      <c r="S16" s="242"/>
      <c r="T16" s="242"/>
      <c r="U16" s="241"/>
      <c r="V16" s="241"/>
      <c r="W16" s="241"/>
      <c r="X16" s="241"/>
    </row>
    <row r="17" spans="1:24" s="292" customFormat="1" ht="14.4" customHeight="1">
      <c r="A17" s="242"/>
      <c r="B17" s="242"/>
      <c r="C17" s="242"/>
      <c r="D17" s="241"/>
      <c r="E17" s="242"/>
      <c r="F17" s="242"/>
      <c r="G17" s="242"/>
      <c r="H17" s="241"/>
      <c r="I17" s="242"/>
      <c r="J17" s="242"/>
      <c r="K17" s="242"/>
      <c r="L17" s="242"/>
      <c r="M17" s="242"/>
      <c r="N17" s="242"/>
      <c r="O17" s="241"/>
      <c r="P17" s="240"/>
      <c r="Q17" s="241"/>
      <c r="R17" s="239"/>
      <c r="S17" s="242"/>
      <c r="T17" s="242"/>
      <c r="U17" s="241"/>
      <c r="V17" s="241"/>
      <c r="W17" s="241"/>
      <c r="X17" s="241"/>
    </row>
    <row r="18" spans="1:24" s="295" customFormat="1">
      <c r="A18" s="242"/>
      <c r="B18" s="242"/>
      <c r="C18" s="242"/>
      <c r="D18" s="241"/>
      <c r="E18" s="242"/>
      <c r="F18" s="242"/>
      <c r="G18" s="242"/>
      <c r="H18" s="241"/>
      <c r="I18" s="242"/>
      <c r="J18" s="242"/>
      <c r="K18" s="242"/>
      <c r="L18" s="242"/>
      <c r="M18" s="242"/>
      <c r="N18" s="242"/>
      <c r="O18" s="241"/>
      <c r="P18" s="240"/>
      <c r="Q18" s="241"/>
      <c r="R18" s="239"/>
      <c r="S18" s="242"/>
      <c r="T18" s="242"/>
      <c r="U18" s="241"/>
      <c r="V18" s="241"/>
      <c r="W18" s="241"/>
      <c r="X18" s="241"/>
    </row>
    <row r="19" spans="1:24" s="295" customFormat="1">
      <c r="A19" s="242"/>
      <c r="B19" s="242"/>
      <c r="C19" s="242"/>
      <c r="D19" s="241"/>
      <c r="E19" s="242"/>
      <c r="F19" s="242"/>
      <c r="G19" s="242"/>
      <c r="H19" s="241"/>
      <c r="I19" s="242"/>
      <c r="J19" s="242"/>
      <c r="K19" s="242"/>
      <c r="L19" s="242"/>
      <c r="M19" s="242"/>
      <c r="N19" s="242"/>
      <c r="O19" s="241"/>
      <c r="P19" s="240"/>
      <c r="Q19" s="241"/>
      <c r="R19" s="239"/>
      <c r="S19" s="242"/>
      <c r="T19" s="242"/>
      <c r="U19" s="241"/>
      <c r="V19" s="241"/>
      <c r="W19" s="241"/>
      <c r="X19" s="241"/>
    </row>
    <row r="20" spans="1:24" s="295" customFormat="1">
      <c r="A20" s="242"/>
      <c r="B20" s="242"/>
      <c r="C20" s="242"/>
      <c r="D20" s="241"/>
      <c r="E20" s="242"/>
      <c r="F20" s="242"/>
      <c r="G20" s="242"/>
      <c r="H20" s="241"/>
      <c r="I20" s="242"/>
      <c r="J20" s="242"/>
      <c r="K20" s="242"/>
      <c r="L20" s="242"/>
      <c r="M20" s="242"/>
      <c r="N20" s="242"/>
      <c r="O20" s="241"/>
      <c r="P20" s="240"/>
      <c r="Q20" s="241"/>
      <c r="R20" s="239"/>
      <c r="S20" s="242"/>
      <c r="T20" s="242"/>
      <c r="U20" s="241"/>
      <c r="V20" s="241"/>
      <c r="W20" s="241"/>
      <c r="X20" s="241"/>
    </row>
    <row r="21" spans="1:24" s="295" customFormat="1">
      <c r="A21" s="242"/>
      <c r="B21" s="242"/>
      <c r="C21" s="242"/>
      <c r="D21" s="241"/>
      <c r="E21" s="242"/>
      <c r="F21" s="242"/>
      <c r="G21" s="242"/>
      <c r="H21" s="241"/>
      <c r="I21" s="242"/>
      <c r="J21" s="242"/>
      <c r="K21" s="242"/>
      <c r="L21" s="242"/>
      <c r="M21" s="242"/>
      <c r="N21" s="242"/>
      <c r="O21" s="241"/>
      <c r="P21" s="240"/>
      <c r="Q21" s="241"/>
      <c r="R21" s="239"/>
      <c r="S21" s="242"/>
      <c r="T21" s="242"/>
      <c r="U21" s="241"/>
      <c r="V21" s="241"/>
      <c r="W21" s="241"/>
      <c r="X21" s="241"/>
    </row>
    <row r="22" spans="1:24" s="295" customFormat="1">
      <c r="A22" s="242"/>
      <c r="B22" s="242"/>
      <c r="C22" s="242"/>
      <c r="D22" s="241"/>
      <c r="E22" s="242"/>
      <c r="F22" s="242"/>
      <c r="G22" s="242"/>
      <c r="H22" s="241"/>
      <c r="I22" s="242"/>
      <c r="J22" s="242"/>
      <c r="K22" s="242"/>
      <c r="L22" s="242"/>
      <c r="M22" s="242"/>
      <c r="N22" s="242"/>
      <c r="O22" s="241"/>
      <c r="P22" s="240"/>
      <c r="Q22" s="241"/>
      <c r="R22" s="239"/>
      <c r="S22" s="242"/>
      <c r="T22" s="242"/>
      <c r="U22" s="241"/>
      <c r="V22" s="241"/>
      <c r="W22" s="241"/>
      <c r="X22" s="241"/>
    </row>
    <row r="23" spans="1:24">
      <c r="A23" s="242"/>
      <c r="B23" s="242"/>
      <c r="C23" s="242"/>
      <c r="D23" s="241"/>
      <c r="E23" s="242"/>
      <c r="F23" s="242"/>
      <c r="G23" s="242"/>
      <c r="H23" s="241"/>
      <c r="I23" s="242"/>
      <c r="J23" s="242"/>
      <c r="K23" s="242"/>
      <c r="L23" s="242"/>
      <c r="M23" s="242"/>
      <c r="N23" s="242"/>
      <c r="O23" s="241"/>
      <c r="P23" s="240"/>
      <c r="Q23" s="241"/>
      <c r="R23" s="239"/>
      <c r="S23" s="242"/>
      <c r="T23" s="242"/>
      <c r="U23" s="241"/>
      <c r="V23" s="241"/>
      <c r="W23" s="241"/>
      <c r="X23" s="241"/>
    </row>
    <row r="24" spans="1:24">
      <c r="A24" s="242"/>
      <c r="B24" s="242"/>
      <c r="C24" s="242"/>
      <c r="D24" s="241"/>
      <c r="E24" s="242"/>
      <c r="F24" s="242"/>
      <c r="G24" s="242"/>
      <c r="H24" s="241"/>
      <c r="I24" s="242"/>
      <c r="J24" s="242"/>
      <c r="K24" s="242"/>
      <c r="L24" s="242"/>
      <c r="M24" s="242"/>
      <c r="N24" s="242"/>
      <c r="O24" s="241"/>
      <c r="P24" s="240"/>
      <c r="Q24" s="241"/>
      <c r="R24" s="239"/>
      <c r="S24" s="242"/>
      <c r="T24" s="242"/>
      <c r="U24" s="241"/>
      <c r="V24" s="241"/>
      <c r="W24" s="241"/>
      <c r="X24" s="241"/>
    </row>
    <row r="25" spans="1:24">
      <c r="A25" s="242"/>
      <c r="B25" s="242"/>
      <c r="C25" s="242"/>
      <c r="D25" s="241"/>
      <c r="E25" s="242"/>
      <c r="F25" s="242"/>
      <c r="G25" s="242"/>
      <c r="H25" s="241"/>
      <c r="I25" s="242"/>
      <c r="J25" s="242"/>
      <c r="K25" s="242"/>
      <c r="L25" s="242"/>
      <c r="M25" s="242"/>
      <c r="N25" s="242"/>
      <c r="O25" s="241"/>
      <c r="P25" s="240"/>
      <c r="Q25" s="241"/>
      <c r="R25" s="239"/>
      <c r="S25" s="242"/>
      <c r="T25" s="242"/>
      <c r="U25" s="241"/>
      <c r="V25" s="241"/>
      <c r="W25" s="241"/>
      <c r="X25" s="241"/>
    </row>
    <row r="26" spans="1:24">
      <c r="A26" s="242"/>
      <c r="B26" s="242"/>
      <c r="C26" s="242"/>
      <c r="D26" s="241"/>
      <c r="E26" s="242"/>
      <c r="F26" s="242"/>
      <c r="G26" s="242"/>
      <c r="H26" s="241"/>
      <c r="I26" s="242"/>
      <c r="J26" s="242"/>
      <c r="K26" s="242"/>
      <c r="L26" s="242"/>
      <c r="M26" s="242"/>
      <c r="N26" s="242"/>
      <c r="O26" s="241"/>
      <c r="P26" s="240"/>
      <c r="Q26" s="241"/>
      <c r="R26" s="239"/>
      <c r="S26" s="242"/>
      <c r="T26" s="242"/>
      <c r="U26" s="241"/>
      <c r="V26" s="241"/>
      <c r="W26" s="241"/>
      <c r="X26" s="241"/>
    </row>
    <row r="27" spans="1:24" ht="14.25" customHeight="1">
      <c r="A27" s="242"/>
      <c r="B27" s="242"/>
      <c r="C27" s="242"/>
      <c r="D27" s="241"/>
      <c r="E27" s="242"/>
      <c r="F27" s="242"/>
      <c r="G27" s="242"/>
      <c r="H27" s="241"/>
      <c r="I27" s="242"/>
      <c r="J27" s="242"/>
      <c r="K27" s="242"/>
      <c r="L27" s="242"/>
      <c r="M27" s="242"/>
      <c r="N27" s="242"/>
      <c r="O27" s="241"/>
      <c r="P27" s="240"/>
      <c r="Q27" s="241"/>
      <c r="R27" s="239"/>
      <c r="S27" s="242"/>
      <c r="T27" s="242"/>
      <c r="U27" s="241"/>
      <c r="V27" s="241"/>
      <c r="W27" s="241"/>
      <c r="X27" s="241"/>
    </row>
    <row r="28" spans="1:24">
      <c r="A28" s="242"/>
      <c r="B28" s="242"/>
      <c r="C28" s="242"/>
      <c r="D28" s="241"/>
      <c r="E28" s="242"/>
      <c r="F28" s="242"/>
      <c r="G28" s="242"/>
      <c r="H28" s="241"/>
      <c r="I28" s="242"/>
      <c r="J28" s="242"/>
      <c r="K28" s="242"/>
      <c r="L28" s="242"/>
      <c r="M28" s="242"/>
      <c r="N28" s="242"/>
      <c r="O28" s="241"/>
      <c r="P28" s="240"/>
      <c r="Q28" s="241"/>
      <c r="R28" s="239"/>
      <c r="S28" s="242"/>
      <c r="T28" s="242"/>
      <c r="U28" s="241"/>
      <c r="V28" s="241"/>
      <c r="W28" s="241"/>
      <c r="X28" s="241"/>
    </row>
  </sheetData>
  <pageMargins left="0.7" right="0.7" top="0.78740157499999996" bottom="0.78740157499999996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58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7" sqref="A7:B7"/>
    </sheetView>
  </sheetViews>
  <sheetFormatPr baseColWidth="10" defaultColWidth="11.3984375" defaultRowHeight="14.4"/>
  <cols>
    <col min="1" max="2" width="3.19921875" style="11" customWidth="1"/>
    <col min="3" max="4" width="13.59765625" style="11" customWidth="1"/>
    <col min="5" max="5" width="16.59765625" style="11" customWidth="1"/>
    <col min="6" max="6" width="5.59765625" style="11" customWidth="1"/>
    <col min="7" max="7" width="13.59765625" style="11" customWidth="1"/>
    <col min="8" max="8" width="9.69921875" style="11" customWidth="1"/>
    <col min="9" max="9" width="3.59765625" style="11" customWidth="1"/>
    <col min="10" max="10" width="25.59765625" style="11" customWidth="1"/>
    <col min="11" max="12" width="12.69921875" style="11" customWidth="1"/>
    <col min="13" max="14" width="3" style="11" customWidth="1"/>
    <col min="15" max="16" width="3.19921875" style="11" customWidth="1"/>
    <col min="17" max="17" width="3.19921875" style="297" customWidth="1"/>
    <col min="18" max="18" width="3.69921875" style="11" bestFit="1" customWidth="1"/>
    <col min="19" max="24" width="3.69921875" style="11" customWidth="1"/>
    <col min="25" max="25" width="3.59765625" style="11" customWidth="1"/>
    <col min="26" max="27" width="3.69921875" style="11" customWidth="1"/>
    <col min="28" max="28" width="36.69921875" style="11" customWidth="1"/>
    <col min="29" max="16384" width="11.3984375" style="11"/>
  </cols>
  <sheetData>
    <row r="1" spans="1:28" ht="21">
      <c r="A1" s="357" t="s">
        <v>195</v>
      </c>
      <c r="B1" s="358"/>
      <c r="C1" s="358"/>
      <c r="D1" s="358"/>
      <c r="E1" s="358"/>
      <c r="F1" s="31"/>
      <c r="G1" s="99" t="s">
        <v>175</v>
      </c>
      <c r="H1" s="360" t="s">
        <v>176</v>
      </c>
      <c r="I1" s="358"/>
      <c r="J1" s="358"/>
      <c r="K1" s="358"/>
      <c r="L1" s="231" t="s">
        <v>290</v>
      </c>
      <c r="M1" s="231">
        <f>COUNTIF(A8:A57,"BF")+COUNTIF(A8:A57,"KL")+COUNTIF(A8:A57,"GL")+COUNTIF(A8:A57,"HL")</f>
        <v>0</v>
      </c>
      <c r="N1" s="231"/>
      <c r="O1" s="31"/>
      <c r="P1" s="31"/>
      <c r="Q1" s="298"/>
      <c r="R1" s="31"/>
      <c r="S1" s="31"/>
      <c r="T1" s="31"/>
      <c r="U1" s="31"/>
      <c r="V1" s="224"/>
      <c r="W1" s="31"/>
      <c r="X1" s="31"/>
      <c r="Y1" s="31"/>
      <c r="Z1" s="31"/>
      <c r="AA1" s="31"/>
      <c r="AB1" s="138"/>
    </row>
    <row r="2" spans="1:28" ht="21">
      <c r="A2" s="361" t="s">
        <v>204</v>
      </c>
      <c r="B2" s="362"/>
      <c r="C2" s="363">
        <f>Tourenprotokoll!G4</f>
        <v>0</v>
      </c>
      <c r="D2" s="363"/>
      <c r="E2" s="137">
        <f>Tourenprotokoll!C4</f>
        <v>44197</v>
      </c>
      <c r="F2" s="167" t="str">
        <f>TEXT(E2,"JJJJ")</f>
        <v>2021</v>
      </c>
      <c r="G2" s="100" t="s">
        <v>177</v>
      </c>
      <c r="H2" s="359" t="s">
        <v>202</v>
      </c>
      <c r="I2" s="358"/>
      <c r="J2" s="358"/>
      <c r="K2" s="358"/>
      <c r="L2" s="231" t="s">
        <v>291</v>
      </c>
      <c r="M2" s="231">
        <f>COUNTIF(A8:A57,"TN")</f>
        <v>0</v>
      </c>
      <c r="N2" s="231"/>
      <c r="O2" s="31"/>
      <c r="P2" s="31"/>
      <c r="Q2" s="298"/>
      <c r="R2" s="31"/>
      <c r="S2" s="31"/>
      <c r="T2" s="31"/>
      <c r="U2" s="31"/>
      <c r="V2" s="224"/>
      <c r="W2" s="31"/>
      <c r="X2" s="31"/>
      <c r="Y2" s="31"/>
      <c r="Z2" s="31"/>
      <c r="AA2" s="31"/>
      <c r="AB2" s="138"/>
    </row>
    <row r="3" spans="1:28" ht="21" customHeight="1">
      <c r="A3" s="361" t="s">
        <v>205</v>
      </c>
      <c r="B3" s="361"/>
      <c r="C3" s="364">
        <f>Tourenprotokoll!J4</f>
        <v>0</v>
      </c>
      <c r="D3" s="364"/>
      <c r="E3" s="364"/>
      <c r="F3" s="31"/>
      <c r="G3" s="101" t="s">
        <v>178</v>
      </c>
      <c r="H3" s="359" t="s">
        <v>288</v>
      </c>
      <c r="I3" s="359"/>
      <c r="J3" s="359"/>
      <c r="K3" s="359"/>
      <c r="L3" s="232" t="s">
        <v>289</v>
      </c>
      <c r="M3" s="231">
        <f>SUM(M58:P58)</f>
        <v>0</v>
      </c>
      <c r="N3" s="231"/>
      <c r="O3" s="31"/>
      <c r="P3" s="31"/>
      <c r="Q3" s="298"/>
      <c r="R3" s="161"/>
      <c r="S3" s="161" t="str">
        <f>IF(S7="","",VLOOKUP(S7,Verfügbar,2,FALSE))</f>
        <v/>
      </c>
      <c r="T3" s="161" t="str">
        <f>IF(T7="","",VLOOKUP(T7,Verfügbar,2,FALSE))</f>
        <v/>
      </c>
      <c r="U3" s="161" t="str">
        <f>IF(U7="","",VLOOKUP(U7,Verfügbar,2,FALSE))</f>
        <v/>
      </c>
      <c r="V3" s="161" t="str">
        <f>IF(V7="","",VLOOKUP(V7,Material,2,FALSE))</f>
        <v/>
      </c>
      <c r="W3" s="161" t="str">
        <f>IF(W7="","",VLOOKUP(W7,Material,2,FALSE))</f>
        <v/>
      </c>
      <c r="X3" s="161" t="str">
        <f>IF(X7="","",VLOOKUP(X7,Material,2,FALSE))</f>
        <v/>
      </c>
      <c r="Y3" s="161" t="str">
        <f>IF(Y7="","",VLOOKUP(Y7,Erfahrung,2,FALSE))</f>
        <v/>
      </c>
      <c r="Z3" s="161" t="str">
        <f>IF(Z7="","",VLOOKUP(Z7,Erfahrung,2,FALSE))</f>
        <v/>
      </c>
      <c r="AA3" s="161" t="str">
        <f>IF(AA7="","",VLOOKUP(AA7,Erfahrung,2,FALSE))</f>
        <v/>
      </c>
      <c r="AB3" s="138"/>
    </row>
    <row r="4" spans="1:28" ht="21" customHeight="1" thickBot="1">
      <c r="A4" s="208"/>
      <c r="B4" s="208"/>
      <c r="C4" s="209"/>
      <c r="D4" s="209"/>
      <c r="E4" s="209"/>
      <c r="F4" s="31"/>
      <c r="G4" s="101"/>
      <c r="H4" s="207"/>
      <c r="I4" s="207"/>
      <c r="J4" s="207"/>
      <c r="K4" s="207"/>
      <c r="L4" s="232"/>
      <c r="M4" s="231"/>
      <c r="N4" s="231"/>
      <c r="O4" s="31"/>
      <c r="P4" s="31"/>
      <c r="Q4" s="30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38"/>
    </row>
    <row r="5" spans="1:28" s="13" customFormat="1" ht="15" customHeight="1" thickTop="1">
      <c r="A5" s="385"/>
      <c r="B5" s="386"/>
      <c r="C5" s="379" t="s">
        <v>95</v>
      </c>
      <c r="D5" s="379" t="s">
        <v>96</v>
      </c>
      <c r="E5" s="382" t="s">
        <v>97</v>
      </c>
      <c r="F5" s="348" t="s">
        <v>105</v>
      </c>
      <c r="G5" s="379" t="s">
        <v>98</v>
      </c>
      <c r="H5" s="388" t="s">
        <v>196</v>
      </c>
      <c r="I5" s="373" t="s">
        <v>99</v>
      </c>
      <c r="J5" s="351" t="s">
        <v>100</v>
      </c>
      <c r="K5" s="393" t="s">
        <v>101</v>
      </c>
      <c r="L5" s="354" t="s">
        <v>197</v>
      </c>
      <c r="M5" s="225">
        <v>3654</v>
      </c>
      <c r="N5" s="226">
        <v>7306</v>
      </c>
      <c r="O5" s="226">
        <v>8037</v>
      </c>
      <c r="P5" s="227"/>
      <c r="Q5" s="345" t="s">
        <v>312</v>
      </c>
      <c r="R5" s="163"/>
      <c r="S5" s="376" t="s">
        <v>102</v>
      </c>
      <c r="T5" s="377"/>
      <c r="U5" s="378"/>
      <c r="V5" s="376" t="s">
        <v>103</v>
      </c>
      <c r="W5" s="387"/>
      <c r="X5" s="378"/>
      <c r="Y5" s="399" t="s">
        <v>260</v>
      </c>
      <c r="Z5" s="400"/>
      <c r="AA5" s="401"/>
      <c r="AB5" s="365" t="s">
        <v>104</v>
      </c>
    </row>
    <row r="6" spans="1:28" s="13" customFormat="1" ht="13.8">
      <c r="A6" s="368"/>
      <c r="B6" s="369"/>
      <c r="C6" s="380"/>
      <c r="D6" s="380"/>
      <c r="E6" s="383"/>
      <c r="F6" s="349"/>
      <c r="G6" s="380"/>
      <c r="H6" s="389"/>
      <c r="I6" s="374"/>
      <c r="J6" s="352"/>
      <c r="K6" s="394"/>
      <c r="L6" s="355"/>
      <c r="M6" s="228">
        <v>9</v>
      </c>
      <c r="N6" s="229">
        <v>21</v>
      </c>
      <c r="O6" s="229">
        <v>20</v>
      </c>
      <c r="P6" s="230">
        <v>23</v>
      </c>
      <c r="Q6" s="346"/>
      <c r="R6" s="164"/>
      <c r="S6" s="396" t="s">
        <v>254</v>
      </c>
      <c r="T6" s="397"/>
      <c r="U6" s="398"/>
      <c r="V6" s="370" t="s">
        <v>203</v>
      </c>
      <c r="W6" s="371"/>
      <c r="X6" s="372"/>
      <c r="Y6" s="402"/>
      <c r="Z6" s="403"/>
      <c r="AA6" s="404"/>
      <c r="AB6" s="366"/>
    </row>
    <row r="7" spans="1:28" s="13" customFormat="1" ht="61.2" thickBot="1">
      <c r="A7" s="391"/>
      <c r="B7" s="392"/>
      <c r="C7" s="381"/>
      <c r="D7" s="381"/>
      <c r="E7" s="384"/>
      <c r="F7" s="350"/>
      <c r="G7" s="381"/>
      <c r="H7" s="390"/>
      <c r="I7" s="375"/>
      <c r="J7" s="353"/>
      <c r="K7" s="395"/>
      <c r="L7" s="356"/>
      <c r="M7" s="188" t="s">
        <v>106</v>
      </c>
      <c r="N7" s="189" t="s">
        <v>107</v>
      </c>
      <c r="O7" s="190" t="s">
        <v>108</v>
      </c>
      <c r="P7" s="191" t="s">
        <v>109</v>
      </c>
      <c r="Q7" s="347"/>
      <c r="R7" s="302" t="s">
        <v>267</v>
      </c>
      <c r="S7" s="165"/>
      <c r="T7" s="166"/>
      <c r="U7" s="140"/>
      <c r="V7" s="141"/>
      <c r="W7" s="142"/>
      <c r="X7" s="140"/>
      <c r="Y7" s="165"/>
      <c r="Z7" s="166"/>
      <c r="AA7" s="140"/>
      <c r="AB7" s="367"/>
    </row>
    <row r="8" spans="1:28">
      <c r="A8" s="144"/>
      <c r="B8" s="112">
        <v>1</v>
      </c>
      <c r="C8" s="113" t="str">
        <f>IF(DropTours!B2="","",DropTours!B2)</f>
        <v/>
      </c>
      <c r="D8" s="113" t="str">
        <f>IF(DropTours!C2="","",DropTours!C2)</f>
        <v/>
      </c>
      <c r="E8" s="113" t="str">
        <f>IF(DropTours!D2="","",DropTours!D2)</f>
        <v/>
      </c>
      <c r="F8" s="168" t="str">
        <f>IF(DropTours!E2="","",DropTours!E2)</f>
        <v/>
      </c>
      <c r="G8" s="113" t="str">
        <f>IF(DropTours!F2="","",DropTours!F2)</f>
        <v/>
      </c>
      <c r="H8" s="281" t="str">
        <f>IF(C8="","",IF(ISNA(HLOOKUP("Geburtsdatum",Anmeldeinfos,$B8+1,FALSE)),DropTours!N2,
IF(HLOOKUP("Geburtsdatum",Anmeldeinfos,$B8+1,FALSE)=0,DropTours!N2,HLOOKUP("Geburtsdatum",Anmeldeinfos,$B8+1,FALSE))))</f>
        <v/>
      </c>
      <c r="I8" s="168"/>
      <c r="J8" s="113" t="str">
        <f>IF(DropTours!H2="","",DropTours!H2)</f>
        <v/>
      </c>
      <c r="K8" s="168" t="str">
        <f>IF(DropTours!I2="","",DropTours!I2)</f>
        <v/>
      </c>
      <c r="L8" s="169" t="str">
        <f>IF(DropTours!U2="","",DropTours!U2)</f>
        <v/>
      </c>
      <c r="M8" s="173" t="str">
        <f>IF($C8="","",IF($H8&lt;3000,IF(($F$2-$H8)&lt;(M$6+1),1,""),IF($E$2-$H8&lt;M$5,1,"")))</f>
        <v/>
      </c>
      <c r="N8" s="168" t="str">
        <f>IF($C8="","",IF($H8&lt;3000,IF(($F$2-$H8)&gt;(M$6),IF(($F$2-$H8)&lt;N$6,1,""),""),IF($E$2-$H8&lt;M$5,"",IF($E$2-$H8&lt;N$5,1,""))))</f>
        <v/>
      </c>
      <c r="O8" s="168" t="str">
        <f>IF($C8="","",IF($H8&lt;3000,IF(($F$2-$H8)&gt;O$6,IF(($F$2-$H8)&lt;P$6,1,""),""),IF($E$2-$H8&gt;=N$5,IF($E$2-$H8&lt;O$5,1,""),"")))</f>
        <v/>
      </c>
      <c r="P8" s="169" t="str">
        <f>IF($C8="","",IF($H8=0,"",IF($H8&lt;3000,IF(($F$2-$H8)&gt;(P$6-1),1,""),IF($E$2-$H8&gt;=O$5,1,""))))</f>
        <v/>
      </c>
      <c r="Q8" s="303"/>
      <c r="R8" s="171" t="str">
        <f>IF(DropTours!L2="","",IF(DropTours!L2=0,"nein",IF(DropTours!L2=1,"ja","")))</f>
        <v/>
      </c>
      <c r="S8" s="172" t="str">
        <f t="shared" ref="S8:V27" si="0">IF(S$7="","",IF($C8="","",HLOOKUP(S$3,Anmeldeinfos,$B8+1,FALSE)))</f>
        <v/>
      </c>
      <c r="T8" s="168" t="str">
        <f t="shared" si="0"/>
        <v/>
      </c>
      <c r="U8" s="170" t="str">
        <f t="shared" si="0"/>
        <v/>
      </c>
      <c r="V8" s="173" t="str">
        <f>IF(V$7="","",IF($C8="","",HLOOKUP(V$3,Anmeldeinfos,$B8+1,FALSE)))</f>
        <v/>
      </c>
      <c r="W8" s="170" t="str">
        <f t="shared" ref="W8:AA23" si="1">IF(W$7="","",IF($C8="","",HLOOKUP(W$3,Anmeldeinfos,$B8+1,FALSE)))</f>
        <v/>
      </c>
      <c r="X8" s="174" t="str">
        <f t="shared" si="1"/>
        <v/>
      </c>
      <c r="Y8" s="172" t="str">
        <f t="shared" si="1"/>
        <v/>
      </c>
      <c r="Z8" s="168" t="str">
        <f t="shared" si="1"/>
        <v/>
      </c>
      <c r="AA8" s="174" t="str">
        <f t="shared" si="1"/>
        <v/>
      </c>
      <c r="AB8" s="145" t="str">
        <f>IF(DropTours!O2="","",DropTours!O2)</f>
        <v/>
      </c>
    </row>
    <row r="9" spans="1:28">
      <c r="A9" s="146"/>
      <c r="B9" s="32">
        <v>2</v>
      </c>
      <c r="C9" s="33" t="str">
        <f>IF(DropTours!B3="","",DropTours!B3)</f>
        <v/>
      </c>
      <c r="D9" s="33" t="str">
        <f>IF(DropTours!C3="","",DropTours!C3)</f>
        <v/>
      </c>
      <c r="E9" s="33" t="str">
        <f>IF(DropTours!D3="","",DropTours!D3)</f>
        <v/>
      </c>
      <c r="F9" s="175" t="str">
        <f>IF(DropTours!E3="","",DropTours!E3)</f>
        <v/>
      </c>
      <c r="G9" s="33" t="str">
        <f>IF(DropTours!F3="","",DropTours!F3)</f>
        <v/>
      </c>
      <c r="H9" s="205" t="str">
        <f>IF(C9="","",IF(ISNA(HLOOKUP("Geburtsdatum",Anmeldeinfos,$B9+1,FALSE)),DropTours!N3,
IF(HLOOKUP("Geburtsdatum",Anmeldeinfos,$B9+1,FALSE)=0,DropTours!N3,HLOOKUP("Geburtsdatum",Anmeldeinfos,$B9+1,FALSE))))</f>
        <v/>
      </c>
      <c r="I9" s="175"/>
      <c r="J9" s="33" t="str">
        <f>IF(DropTours!H3="","",DropTours!H3)</f>
        <v/>
      </c>
      <c r="K9" s="175" t="str">
        <f>IF(DropTours!I3="","",DropTours!I3)</f>
        <v/>
      </c>
      <c r="L9" s="176" t="str">
        <f>IF(DropTours!U3="","",DropTours!U3)</f>
        <v/>
      </c>
      <c r="M9" s="179" t="str">
        <f t="shared" ref="M9:M57" si="2">IF($C9="","",IF($H9&lt;3000,IF(($F$2-$H9)&lt;(M$6+1),1,""),IF($E$2-$H9&lt;M$5,1,"")))</f>
        <v/>
      </c>
      <c r="N9" s="175" t="str">
        <f t="shared" ref="N9:N57" si="3">IF($C9="","",IF($H9&lt;3000,IF(($F$2-$H9)&gt;(M$6),IF(($F$2-$H9)&lt;N$6,1,""),""),IF($E$2-$H9&lt;M$5,"",IF($E$2-$H9&lt;N$5,1,""))))</f>
        <v/>
      </c>
      <c r="O9" s="175" t="str">
        <f t="shared" ref="O9:O57" si="4">IF($C9="","",IF($H9&lt;3000,IF(($F$2-$H9)&gt;O$6,IF(($F$2-$H9)&lt;P$6,1,""),""),IF($E$2-$H9&gt;=N$5,IF($E$2-$H9&lt;O$5,1,""),"")))</f>
        <v/>
      </c>
      <c r="P9" s="176" t="str">
        <f t="shared" ref="P9:P57" si="5">IF($C9="","",IF($H9=0,"",IF($H9&lt;3000,IF(($F$2-$H9)&gt;(P$6-1),1,""),IF($E$2-$H9&gt;=O$5,1,""))))</f>
        <v/>
      </c>
      <c r="Q9" s="299"/>
      <c r="R9" s="178" t="str">
        <f>IF(DropTours!L3="","",IF(DropTours!L3=0,"nein",IF(DropTours!L3=1,"ja","")))</f>
        <v/>
      </c>
      <c r="S9" s="235" t="str">
        <f t="shared" si="0"/>
        <v/>
      </c>
      <c r="T9" s="175" t="str">
        <f t="shared" si="0"/>
        <v/>
      </c>
      <c r="U9" s="177" t="str">
        <f t="shared" si="0"/>
        <v/>
      </c>
      <c r="V9" s="179" t="str">
        <f t="shared" si="0"/>
        <v/>
      </c>
      <c r="W9" s="177" t="str">
        <f t="shared" si="1"/>
        <v/>
      </c>
      <c r="X9" s="180" t="str">
        <f t="shared" si="1"/>
        <v/>
      </c>
      <c r="Y9" s="235" t="str">
        <f t="shared" si="1"/>
        <v/>
      </c>
      <c r="Z9" s="175" t="str">
        <f t="shared" si="1"/>
        <v/>
      </c>
      <c r="AA9" s="180" t="str">
        <f t="shared" si="1"/>
        <v/>
      </c>
      <c r="AB9" s="147" t="str">
        <f>IF(DropTours!O3="","",DropTours!O3)</f>
        <v/>
      </c>
    </row>
    <row r="10" spans="1:28">
      <c r="A10" s="146"/>
      <c r="B10" s="32">
        <v>3</v>
      </c>
      <c r="C10" s="33" t="str">
        <f>IF(DropTours!B4="","",DropTours!B4)</f>
        <v/>
      </c>
      <c r="D10" s="33" t="str">
        <f>IF(DropTours!C4="","",DropTours!C4)</f>
        <v/>
      </c>
      <c r="E10" s="33" t="str">
        <f>IF(DropTours!D4="","",DropTours!D4)</f>
        <v/>
      </c>
      <c r="F10" s="175" t="str">
        <f>IF(DropTours!E4="","",DropTours!E4)</f>
        <v/>
      </c>
      <c r="G10" s="33" t="str">
        <f>IF(DropTours!F4="","",DropTours!F4)</f>
        <v/>
      </c>
      <c r="H10" s="205" t="str">
        <f>IF(C10="","",IF(ISNA(HLOOKUP("Geburtsdatum",Anmeldeinfos,$B10+1,FALSE)),DropTours!N4,
IF(HLOOKUP("Geburtsdatum",Anmeldeinfos,$B10+1,FALSE)=0,DropTours!N4,HLOOKUP("Geburtsdatum",Anmeldeinfos,$B10+1,FALSE))))</f>
        <v/>
      </c>
      <c r="I10" s="175"/>
      <c r="J10" s="33" t="str">
        <f>IF(DropTours!H4="","",DropTours!H4)</f>
        <v/>
      </c>
      <c r="K10" s="175" t="str">
        <f>IF(DropTours!I4="","",DropTours!I4)</f>
        <v/>
      </c>
      <c r="L10" s="176" t="str">
        <f>IF(DropTours!U4="","",DropTours!U4)</f>
        <v/>
      </c>
      <c r="M10" s="179" t="str">
        <f t="shared" si="2"/>
        <v/>
      </c>
      <c r="N10" s="175" t="str">
        <f t="shared" si="3"/>
        <v/>
      </c>
      <c r="O10" s="175" t="str">
        <f t="shared" si="4"/>
        <v/>
      </c>
      <c r="P10" s="176" t="str">
        <f t="shared" si="5"/>
        <v/>
      </c>
      <c r="Q10" s="299"/>
      <c r="R10" s="178" t="str">
        <f>IF(DropTours!L4="","",IF(DropTours!L4=0,"nein",IF(DropTours!L4=1,"ja","")))</f>
        <v/>
      </c>
      <c r="S10" s="235" t="str">
        <f t="shared" si="0"/>
        <v/>
      </c>
      <c r="T10" s="175" t="str">
        <f t="shared" si="0"/>
        <v/>
      </c>
      <c r="U10" s="177" t="str">
        <f t="shared" si="0"/>
        <v/>
      </c>
      <c r="V10" s="179" t="str">
        <f t="shared" si="0"/>
        <v/>
      </c>
      <c r="W10" s="177" t="str">
        <f t="shared" si="1"/>
        <v/>
      </c>
      <c r="X10" s="180" t="str">
        <f t="shared" si="1"/>
        <v/>
      </c>
      <c r="Y10" s="235" t="str">
        <f t="shared" si="1"/>
        <v/>
      </c>
      <c r="Z10" s="175" t="str">
        <f t="shared" si="1"/>
        <v/>
      </c>
      <c r="AA10" s="180" t="str">
        <f t="shared" si="1"/>
        <v/>
      </c>
      <c r="AB10" s="147" t="str">
        <f>IF(DropTours!O4="","",DropTours!O4)</f>
        <v/>
      </c>
    </row>
    <row r="11" spans="1:28">
      <c r="A11" s="146"/>
      <c r="B11" s="32">
        <v>4</v>
      </c>
      <c r="C11" s="33" t="str">
        <f>IF(DropTours!B5="","",DropTours!B5)</f>
        <v/>
      </c>
      <c r="D11" s="33" t="str">
        <f>IF(DropTours!C5="","",DropTours!C5)</f>
        <v/>
      </c>
      <c r="E11" s="33" t="str">
        <f>IF(DropTours!D5="","",DropTours!D5)</f>
        <v/>
      </c>
      <c r="F11" s="175" t="str">
        <f>IF(DropTours!E5="","",DropTours!E5)</f>
        <v/>
      </c>
      <c r="G11" s="33" t="str">
        <f>IF(DropTours!F5="","",DropTours!F5)</f>
        <v/>
      </c>
      <c r="H11" s="205" t="str">
        <f>IF(C11="","",IF(ISNA(HLOOKUP("Geburtsdatum",Anmeldeinfos,$B11+1,FALSE)),DropTours!N5,
IF(HLOOKUP("Geburtsdatum",Anmeldeinfos,$B11+1,FALSE)=0,DropTours!N5,HLOOKUP("Geburtsdatum",Anmeldeinfos,$B11+1,FALSE))))</f>
        <v/>
      </c>
      <c r="I11" s="175"/>
      <c r="J11" s="33" t="str">
        <f>IF(DropTours!H5="","",DropTours!H5)</f>
        <v/>
      </c>
      <c r="K11" s="175" t="str">
        <f>IF(DropTours!I5="","",DropTours!I5)</f>
        <v/>
      </c>
      <c r="L11" s="176" t="str">
        <f>IF(DropTours!U5="","",DropTours!U5)</f>
        <v/>
      </c>
      <c r="M11" s="179" t="str">
        <f t="shared" si="2"/>
        <v/>
      </c>
      <c r="N11" s="175" t="str">
        <f t="shared" si="3"/>
        <v/>
      </c>
      <c r="O11" s="175" t="str">
        <f t="shared" si="4"/>
        <v/>
      </c>
      <c r="P11" s="176" t="str">
        <f t="shared" si="5"/>
        <v/>
      </c>
      <c r="Q11" s="299"/>
      <c r="R11" s="178" t="str">
        <f>IF(DropTours!L5="","",IF(DropTours!L5=0,"nein",IF(DropTours!L5=1,"ja","")))</f>
        <v/>
      </c>
      <c r="S11" s="235" t="str">
        <f t="shared" si="0"/>
        <v/>
      </c>
      <c r="T11" s="175" t="str">
        <f t="shared" si="0"/>
        <v/>
      </c>
      <c r="U11" s="177" t="str">
        <f t="shared" si="0"/>
        <v/>
      </c>
      <c r="V11" s="179" t="str">
        <f t="shared" si="0"/>
        <v/>
      </c>
      <c r="W11" s="177" t="str">
        <f t="shared" si="1"/>
        <v/>
      </c>
      <c r="X11" s="180" t="str">
        <f t="shared" si="1"/>
        <v/>
      </c>
      <c r="Y11" s="235" t="str">
        <f t="shared" si="1"/>
        <v/>
      </c>
      <c r="Z11" s="175" t="str">
        <f t="shared" si="1"/>
        <v/>
      </c>
      <c r="AA11" s="180" t="str">
        <f t="shared" si="1"/>
        <v/>
      </c>
      <c r="AB11" s="147" t="str">
        <f>IF(DropTours!O5="","",DropTours!O5)</f>
        <v/>
      </c>
    </row>
    <row r="12" spans="1:28">
      <c r="A12" s="146"/>
      <c r="B12" s="32">
        <v>5</v>
      </c>
      <c r="C12" s="33" t="str">
        <f>IF(DropTours!B6="","",DropTours!B6)</f>
        <v/>
      </c>
      <c r="D12" s="33" t="str">
        <f>IF(DropTours!C6="","",DropTours!C6)</f>
        <v/>
      </c>
      <c r="E12" s="33" t="str">
        <f>IF(DropTours!D6="","",DropTours!D6)</f>
        <v/>
      </c>
      <c r="F12" s="175" t="str">
        <f>IF(DropTours!E6="","",DropTours!E6)</f>
        <v/>
      </c>
      <c r="G12" s="33" t="str">
        <f>IF(DropTours!F6="","",DropTours!F6)</f>
        <v/>
      </c>
      <c r="H12" s="205" t="str">
        <f>IF(C12="","",IF(ISNA(HLOOKUP("Geburtsdatum",Anmeldeinfos,$B12+1,FALSE)),DropTours!N6,
IF(HLOOKUP("Geburtsdatum",Anmeldeinfos,$B12+1,FALSE)=0,DropTours!N6,HLOOKUP("Geburtsdatum",Anmeldeinfos,$B12+1,FALSE))))</f>
        <v/>
      </c>
      <c r="I12" s="175"/>
      <c r="J12" s="33" t="str">
        <f>IF(DropTours!H6="","",DropTours!H6)</f>
        <v/>
      </c>
      <c r="K12" s="175" t="str">
        <f>IF(DropTours!I6="","",DropTours!I6)</f>
        <v/>
      </c>
      <c r="L12" s="176" t="str">
        <f>IF(DropTours!U6="","",DropTours!U6)</f>
        <v/>
      </c>
      <c r="M12" s="179" t="str">
        <f t="shared" si="2"/>
        <v/>
      </c>
      <c r="N12" s="175" t="str">
        <f t="shared" si="3"/>
        <v/>
      </c>
      <c r="O12" s="175" t="str">
        <f t="shared" si="4"/>
        <v/>
      </c>
      <c r="P12" s="176" t="str">
        <f t="shared" si="5"/>
        <v/>
      </c>
      <c r="Q12" s="299"/>
      <c r="R12" s="178" t="str">
        <f>IF(DropTours!L6="","",IF(DropTours!L6=0,"nein",IF(DropTours!L6=1,"ja","")))</f>
        <v/>
      </c>
      <c r="S12" s="235" t="str">
        <f t="shared" si="0"/>
        <v/>
      </c>
      <c r="T12" s="175" t="str">
        <f t="shared" si="0"/>
        <v/>
      </c>
      <c r="U12" s="177" t="str">
        <f t="shared" si="0"/>
        <v/>
      </c>
      <c r="V12" s="179" t="str">
        <f t="shared" si="0"/>
        <v/>
      </c>
      <c r="W12" s="177" t="str">
        <f t="shared" si="1"/>
        <v/>
      </c>
      <c r="X12" s="180" t="str">
        <f t="shared" si="1"/>
        <v/>
      </c>
      <c r="Y12" s="235" t="str">
        <f t="shared" si="1"/>
        <v/>
      </c>
      <c r="Z12" s="175" t="str">
        <f t="shared" si="1"/>
        <v/>
      </c>
      <c r="AA12" s="180" t="str">
        <f t="shared" si="1"/>
        <v/>
      </c>
      <c r="AB12" s="147" t="str">
        <f>IF(DropTours!O6="","",DropTours!O6)</f>
        <v/>
      </c>
    </row>
    <row r="13" spans="1:28">
      <c r="A13" s="146"/>
      <c r="B13" s="32">
        <v>6</v>
      </c>
      <c r="C13" s="33" t="str">
        <f>IF(DropTours!B7="","",DropTours!B7)</f>
        <v/>
      </c>
      <c r="D13" s="33" t="str">
        <f>IF(DropTours!C7="","",DropTours!C7)</f>
        <v/>
      </c>
      <c r="E13" s="33" t="str">
        <f>IF(DropTours!D7="","",DropTours!D7)</f>
        <v/>
      </c>
      <c r="F13" s="175" t="str">
        <f>IF(DropTours!E7="","",DropTours!E7)</f>
        <v/>
      </c>
      <c r="G13" s="33" t="str">
        <f>IF(DropTours!F7="","",DropTours!F7)</f>
        <v/>
      </c>
      <c r="H13" s="205" t="str">
        <f>IF(C13="","",IF(ISNA(HLOOKUP("Geburtsdatum",Anmeldeinfos,$B13+1,FALSE)),DropTours!N7,
IF(HLOOKUP("Geburtsdatum",Anmeldeinfos,$B13+1,FALSE)=0,DropTours!N7,HLOOKUP("Geburtsdatum",Anmeldeinfos,$B13+1,FALSE))))</f>
        <v/>
      </c>
      <c r="I13" s="175"/>
      <c r="J13" s="33" t="str">
        <f>IF(DropTours!H7="","",DropTours!H7)</f>
        <v/>
      </c>
      <c r="K13" s="175" t="str">
        <f>IF(DropTours!I7="","",DropTours!I7)</f>
        <v/>
      </c>
      <c r="L13" s="176" t="str">
        <f>IF(DropTours!U7="","",DropTours!U7)</f>
        <v/>
      </c>
      <c r="M13" s="179" t="str">
        <f t="shared" si="2"/>
        <v/>
      </c>
      <c r="N13" s="175" t="str">
        <f t="shared" si="3"/>
        <v/>
      </c>
      <c r="O13" s="175" t="str">
        <f t="shared" si="4"/>
        <v/>
      </c>
      <c r="P13" s="176" t="str">
        <f t="shared" si="5"/>
        <v/>
      </c>
      <c r="Q13" s="299"/>
      <c r="R13" s="178" t="str">
        <f>IF(DropTours!L7="","",IF(DropTours!L7=0,"nein",IF(DropTours!L7=1,"ja","")))</f>
        <v/>
      </c>
      <c r="S13" s="235" t="str">
        <f t="shared" si="0"/>
        <v/>
      </c>
      <c r="T13" s="175" t="str">
        <f t="shared" si="0"/>
        <v/>
      </c>
      <c r="U13" s="177" t="str">
        <f t="shared" si="0"/>
        <v/>
      </c>
      <c r="V13" s="179" t="str">
        <f t="shared" si="0"/>
        <v/>
      </c>
      <c r="W13" s="177" t="str">
        <f t="shared" si="1"/>
        <v/>
      </c>
      <c r="X13" s="180" t="str">
        <f t="shared" si="1"/>
        <v/>
      </c>
      <c r="Y13" s="235" t="str">
        <f t="shared" si="1"/>
        <v/>
      </c>
      <c r="Z13" s="175" t="str">
        <f t="shared" si="1"/>
        <v/>
      </c>
      <c r="AA13" s="180" t="str">
        <f t="shared" si="1"/>
        <v/>
      </c>
      <c r="AB13" s="147" t="str">
        <f>IF(DropTours!O7="","",DropTours!O7)</f>
        <v/>
      </c>
    </row>
    <row r="14" spans="1:28">
      <c r="A14" s="146"/>
      <c r="B14" s="32">
        <v>7</v>
      </c>
      <c r="C14" s="33" t="str">
        <f>IF(DropTours!B8="","",DropTours!B8)</f>
        <v/>
      </c>
      <c r="D14" s="33" t="str">
        <f>IF(DropTours!C8="","",DropTours!C8)</f>
        <v/>
      </c>
      <c r="E14" s="33" t="str">
        <f>IF(DropTours!D8="","",DropTours!D8)</f>
        <v/>
      </c>
      <c r="F14" s="175" t="str">
        <f>IF(DropTours!E8="","",DropTours!E8)</f>
        <v/>
      </c>
      <c r="G14" s="33" t="str">
        <f>IF(DropTours!F8="","",DropTours!F8)</f>
        <v/>
      </c>
      <c r="H14" s="205" t="str">
        <f>IF(C14="","",IF(ISNA(HLOOKUP("Geburtsdatum",Anmeldeinfos,$B14+1,FALSE)),DropTours!N8,
IF(HLOOKUP("Geburtsdatum",Anmeldeinfos,$B14+1,FALSE)=0,DropTours!N8,HLOOKUP("Geburtsdatum",Anmeldeinfos,$B14+1,FALSE))))</f>
        <v/>
      </c>
      <c r="I14" s="175"/>
      <c r="J14" s="33" t="str">
        <f>IF(DropTours!H8="","",DropTours!H8)</f>
        <v/>
      </c>
      <c r="K14" s="175" t="str">
        <f>IF(DropTours!I8="","",DropTours!I8)</f>
        <v/>
      </c>
      <c r="L14" s="176" t="str">
        <f>IF(DropTours!U8="","",DropTours!U8)</f>
        <v/>
      </c>
      <c r="M14" s="179" t="str">
        <f t="shared" si="2"/>
        <v/>
      </c>
      <c r="N14" s="175" t="str">
        <f t="shared" si="3"/>
        <v/>
      </c>
      <c r="O14" s="175" t="str">
        <f t="shared" si="4"/>
        <v/>
      </c>
      <c r="P14" s="176" t="str">
        <f t="shared" si="5"/>
        <v/>
      </c>
      <c r="Q14" s="299"/>
      <c r="R14" s="178" t="str">
        <f>IF(DropTours!L8="","",IF(DropTours!L8=0,"nein",IF(DropTours!L8=1,"ja","")))</f>
        <v/>
      </c>
      <c r="S14" s="235" t="str">
        <f t="shared" si="0"/>
        <v/>
      </c>
      <c r="T14" s="175" t="str">
        <f t="shared" si="0"/>
        <v/>
      </c>
      <c r="U14" s="177" t="str">
        <f t="shared" si="0"/>
        <v/>
      </c>
      <c r="V14" s="179" t="str">
        <f t="shared" si="0"/>
        <v/>
      </c>
      <c r="W14" s="177" t="str">
        <f t="shared" si="1"/>
        <v/>
      </c>
      <c r="X14" s="180" t="str">
        <f t="shared" si="1"/>
        <v/>
      </c>
      <c r="Y14" s="235" t="str">
        <f t="shared" si="1"/>
        <v/>
      </c>
      <c r="Z14" s="175" t="str">
        <f t="shared" si="1"/>
        <v/>
      </c>
      <c r="AA14" s="180" t="str">
        <f t="shared" si="1"/>
        <v/>
      </c>
      <c r="AB14" s="147" t="str">
        <f>IF(DropTours!O8="","",DropTours!O8)</f>
        <v/>
      </c>
    </row>
    <row r="15" spans="1:28">
      <c r="A15" s="146"/>
      <c r="B15" s="32">
        <v>8</v>
      </c>
      <c r="C15" s="33" t="str">
        <f>IF(DropTours!B9="","",DropTours!B9)</f>
        <v/>
      </c>
      <c r="D15" s="33" t="str">
        <f>IF(DropTours!C9="","",DropTours!C9)</f>
        <v/>
      </c>
      <c r="E15" s="33" t="str">
        <f>IF(DropTours!D9="","",DropTours!D9)</f>
        <v/>
      </c>
      <c r="F15" s="175" t="str">
        <f>IF(DropTours!E9="","",DropTours!E9)</f>
        <v/>
      </c>
      <c r="G15" s="33" t="str">
        <f>IF(DropTours!F9="","",DropTours!F9)</f>
        <v/>
      </c>
      <c r="H15" s="205" t="str">
        <f>IF(C15="","",IF(ISNA(HLOOKUP("Geburtsdatum",Anmeldeinfos,$B15+1,FALSE)),DropTours!N9,
IF(HLOOKUP("Geburtsdatum",Anmeldeinfos,$B15+1,FALSE)=0,DropTours!N9,HLOOKUP("Geburtsdatum",Anmeldeinfos,$B15+1,FALSE))))</f>
        <v/>
      </c>
      <c r="I15" s="175"/>
      <c r="J15" s="33" t="str">
        <f>IF(DropTours!H9="","",DropTours!H9)</f>
        <v/>
      </c>
      <c r="K15" s="175" t="str">
        <f>IF(DropTours!I9="","",DropTours!I9)</f>
        <v/>
      </c>
      <c r="L15" s="176" t="str">
        <f>IF(DropTours!U9="","",DropTours!U9)</f>
        <v/>
      </c>
      <c r="M15" s="179" t="str">
        <f t="shared" si="2"/>
        <v/>
      </c>
      <c r="N15" s="175" t="str">
        <f t="shared" si="3"/>
        <v/>
      </c>
      <c r="O15" s="175" t="str">
        <f t="shared" si="4"/>
        <v/>
      </c>
      <c r="P15" s="176" t="str">
        <f t="shared" si="5"/>
        <v/>
      </c>
      <c r="Q15" s="299"/>
      <c r="R15" s="178" t="str">
        <f>IF(DropTours!L9="","",IF(DropTours!L9=0,"nein",IF(DropTours!L9=1,"ja","")))</f>
        <v/>
      </c>
      <c r="S15" s="235" t="str">
        <f t="shared" si="0"/>
        <v/>
      </c>
      <c r="T15" s="175" t="str">
        <f t="shared" si="0"/>
        <v/>
      </c>
      <c r="U15" s="177" t="str">
        <f t="shared" si="0"/>
        <v/>
      </c>
      <c r="V15" s="179" t="str">
        <f t="shared" si="0"/>
        <v/>
      </c>
      <c r="W15" s="177" t="str">
        <f t="shared" si="1"/>
        <v/>
      </c>
      <c r="X15" s="180" t="str">
        <f t="shared" si="1"/>
        <v/>
      </c>
      <c r="Y15" s="235" t="str">
        <f t="shared" si="1"/>
        <v/>
      </c>
      <c r="Z15" s="175" t="str">
        <f t="shared" si="1"/>
        <v/>
      </c>
      <c r="AA15" s="180" t="str">
        <f t="shared" si="1"/>
        <v/>
      </c>
      <c r="AB15" s="147" t="str">
        <f>IF(DropTours!O9="","",DropTours!O9)</f>
        <v/>
      </c>
    </row>
    <row r="16" spans="1:28">
      <c r="A16" s="146"/>
      <c r="B16" s="32">
        <v>9</v>
      </c>
      <c r="C16" s="33" t="str">
        <f>IF(DropTours!B10="","",DropTours!B10)</f>
        <v/>
      </c>
      <c r="D16" s="33" t="str">
        <f>IF(DropTours!C10="","",DropTours!C10)</f>
        <v/>
      </c>
      <c r="E16" s="33" t="str">
        <f>IF(DropTours!D10="","",DropTours!D10)</f>
        <v/>
      </c>
      <c r="F16" s="175" t="str">
        <f>IF(DropTours!E10="","",DropTours!E10)</f>
        <v/>
      </c>
      <c r="G16" s="33" t="str">
        <f>IF(DropTours!F10="","",DropTours!F10)</f>
        <v/>
      </c>
      <c r="H16" s="205" t="str">
        <f>IF(C16="","",IF(ISNA(HLOOKUP("Geburtsdatum",Anmeldeinfos,$B16+1,FALSE)),DropTours!N10,
IF(HLOOKUP("Geburtsdatum",Anmeldeinfos,$B16+1,FALSE)=0,DropTours!N10,HLOOKUP("Geburtsdatum",Anmeldeinfos,$B16+1,FALSE))))</f>
        <v/>
      </c>
      <c r="I16" s="175"/>
      <c r="J16" s="33" t="str">
        <f>IF(DropTours!H10="","",DropTours!H10)</f>
        <v/>
      </c>
      <c r="K16" s="175" t="str">
        <f>IF(DropTours!I10="","",DropTours!I10)</f>
        <v/>
      </c>
      <c r="L16" s="176" t="str">
        <f>IF(DropTours!U10="","",DropTours!U10)</f>
        <v/>
      </c>
      <c r="M16" s="179" t="str">
        <f t="shared" si="2"/>
        <v/>
      </c>
      <c r="N16" s="175" t="str">
        <f t="shared" si="3"/>
        <v/>
      </c>
      <c r="O16" s="175" t="str">
        <f t="shared" si="4"/>
        <v/>
      </c>
      <c r="P16" s="176" t="str">
        <f t="shared" si="5"/>
        <v/>
      </c>
      <c r="Q16" s="299"/>
      <c r="R16" s="178" t="str">
        <f>IF(DropTours!L10="","",IF(DropTours!L10=0,"nein",IF(DropTours!L10=1,"ja","")))</f>
        <v/>
      </c>
      <c r="S16" s="235" t="str">
        <f t="shared" si="0"/>
        <v/>
      </c>
      <c r="T16" s="175" t="str">
        <f t="shared" si="0"/>
        <v/>
      </c>
      <c r="U16" s="177" t="str">
        <f t="shared" si="0"/>
        <v/>
      </c>
      <c r="V16" s="179" t="str">
        <f t="shared" si="0"/>
        <v/>
      </c>
      <c r="W16" s="177" t="str">
        <f t="shared" si="1"/>
        <v/>
      </c>
      <c r="X16" s="180" t="str">
        <f t="shared" si="1"/>
        <v/>
      </c>
      <c r="Y16" s="235" t="str">
        <f t="shared" si="1"/>
        <v/>
      </c>
      <c r="Z16" s="175" t="str">
        <f t="shared" si="1"/>
        <v/>
      </c>
      <c r="AA16" s="180" t="str">
        <f t="shared" si="1"/>
        <v/>
      </c>
      <c r="AB16" s="147" t="str">
        <f>IF(DropTours!O10="","",DropTours!O10)</f>
        <v/>
      </c>
    </row>
    <row r="17" spans="1:28">
      <c r="A17" s="146"/>
      <c r="B17" s="32">
        <v>10</v>
      </c>
      <c r="C17" s="33" t="str">
        <f>IF(DropTours!B11="","",DropTours!B11)</f>
        <v/>
      </c>
      <c r="D17" s="33" t="str">
        <f>IF(DropTours!C11="","",DropTours!C11)</f>
        <v/>
      </c>
      <c r="E17" s="33" t="str">
        <f>IF(DropTours!D11="","",DropTours!D11)</f>
        <v/>
      </c>
      <c r="F17" s="175" t="str">
        <f>IF(DropTours!E11="","",DropTours!E11)</f>
        <v/>
      </c>
      <c r="G17" s="33" t="str">
        <f>IF(DropTours!F11="","",DropTours!F11)</f>
        <v/>
      </c>
      <c r="H17" s="205" t="str">
        <f>IF(C17="","",IF(ISNA(HLOOKUP("Geburtsdatum",Anmeldeinfos,$B17+1,FALSE)),DropTours!N11,
IF(HLOOKUP("Geburtsdatum",Anmeldeinfos,$B17+1,FALSE)=0,DropTours!N11,HLOOKUP("Geburtsdatum",Anmeldeinfos,$B17+1,FALSE))))</f>
        <v/>
      </c>
      <c r="I17" s="175"/>
      <c r="J17" s="33" t="str">
        <f>IF(DropTours!H11="","",DropTours!H11)</f>
        <v/>
      </c>
      <c r="K17" s="175" t="str">
        <f>IF(DropTours!I11="","",DropTours!I11)</f>
        <v/>
      </c>
      <c r="L17" s="176" t="str">
        <f>IF(DropTours!U11="","",DropTours!U11)</f>
        <v/>
      </c>
      <c r="M17" s="179" t="str">
        <f t="shared" si="2"/>
        <v/>
      </c>
      <c r="N17" s="175" t="str">
        <f t="shared" si="3"/>
        <v/>
      </c>
      <c r="O17" s="175" t="str">
        <f t="shared" si="4"/>
        <v/>
      </c>
      <c r="P17" s="176" t="str">
        <f t="shared" si="5"/>
        <v/>
      </c>
      <c r="Q17" s="299"/>
      <c r="R17" s="178" t="str">
        <f>IF(DropTours!L11="","",IF(DropTours!L11=0,"nein",IF(DropTours!L11=1,"ja","")))</f>
        <v/>
      </c>
      <c r="S17" s="235" t="str">
        <f t="shared" si="0"/>
        <v/>
      </c>
      <c r="T17" s="175" t="str">
        <f t="shared" si="0"/>
        <v/>
      </c>
      <c r="U17" s="177" t="str">
        <f t="shared" si="0"/>
        <v/>
      </c>
      <c r="V17" s="179" t="str">
        <f t="shared" si="0"/>
        <v/>
      </c>
      <c r="W17" s="177" t="str">
        <f t="shared" si="1"/>
        <v/>
      </c>
      <c r="X17" s="180" t="str">
        <f t="shared" si="1"/>
        <v/>
      </c>
      <c r="Y17" s="235" t="str">
        <f t="shared" si="1"/>
        <v/>
      </c>
      <c r="Z17" s="175" t="str">
        <f t="shared" si="1"/>
        <v/>
      </c>
      <c r="AA17" s="180" t="str">
        <f t="shared" si="1"/>
        <v/>
      </c>
      <c r="AB17" s="147" t="str">
        <f>IF(DropTours!O11="","",DropTours!O11)</f>
        <v/>
      </c>
    </row>
    <row r="18" spans="1:28">
      <c r="A18" s="146"/>
      <c r="B18" s="32">
        <v>11</v>
      </c>
      <c r="C18" s="33" t="str">
        <f>IF(DropTours!B12="","",DropTours!B12)</f>
        <v/>
      </c>
      <c r="D18" s="33" t="str">
        <f>IF(DropTours!C12="","",DropTours!C12)</f>
        <v/>
      </c>
      <c r="E18" s="33" t="str">
        <f>IF(DropTours!D12="","",DropTours!D12)</f>
        <v/>
      </c>
      <c r="F18" s="175" t="str">
        <f>IF(DropTours!E12="","",DropTours!E12)</f>
        <v/>
      </c>
      <c r="G18" s="33" t="str">
        <f>IF(DropTours!F12="","",DropTours!F12)</f>
        <v/>
      </c>
      <c r="H18" s="205" t="str">
        <f>IF(C18="","",IF(ISNA(HLOOKUP("Geburtsdatum",Anmeldeinfos,$B18+1,FALSE)),DropTours!N12,
IF(HLOOKUP("Geburtsdatum",Anmeldeinfos,$B18+1,FALSE)=0,DropTours!N12,HLOOKUP("Geburtsdatum",Anmeldeinfos,$B18+1,FALSE))))</f>
        <v/>
      </c>
      <c r="I18" s="175"/>
      <c r="J18" s="33" t="str">
        <f>IF(DropTours!H12="","",DropTours!H12)</f>
        <v/>
      </c>
      <c r="K18" s="175" t="str">
        <f>IF(DropTours!I12="","",DropTours!I12)</f>
        <v/>
      </c>
      <c r="L18" s="176" t="str">
        <f>IF(DropTours!U12="","",DropTours!U12)</f>
        <v/>
      </c>
      <c r="M18" s="179" t="str">
        <f t="shared" si="2"/>
        <v/>
      </c>
      <c r="N18" s="175" t="str">
        <f t="shared" si="3"/>
        <v/>
      </c>
      <c r="O18" s="175" t="str">
        <f t="shared" si="4"/>
        <v/>
      </c>
      <c r="P18" s="176" t="str">
        <f t="shared" si="5"/>
        <v/>
      </c>
      <c r="Q18" s="299"/>
      <c r="R18" s="178" t="str">
        <f>IF(DropTours!L12="","",IF(DropTours!L12=0,"nein",IF(DropTours!L12=1,"ja","")))</f>
        <v/>
      </c>
      <c r="S18" s="235" t="str">
        <f t="shared" si="0"/>
        <v/>
      </c>
      <c r="T18" s="175" t="str">
        <f t="shared" si="0"/>
        <v/>
      </c>
      <c r="U18" s="177" t="str">
        <f t="shared" si="0"/>
        <v/>
      </c>
      <c r="V18" s="179" t="str">
        <f t="shared" si="0"/>
        <v/>
      </c>
      <c r="W18" s="177" t="str">
        <f t="shared" si="1"/>
        <v/>
      </c>
      <c r="X18" s="180" t="str">
        <f t="shared" si="1"/>
        <v/>
      </c>
      <c r="Y18" s="235" t="str">
        <f t="shared" si="1"/>
        <v/>
      </c>
      <c r="Z18" s="175" t="str">
        <f t="shared" si="1"/>
        <v/>
      </c>
      <c r="AA18" s="180" t="str">
        <f t="shared" si="1"/>
        <v/>
      </c>
      <c r="AB18" s="147" t="str">
        <f>IF(DropTours!O12="","",DropTours!O12)</f>
        <v/>
      </c>
    </row>
    <row r="19" spans="1:28">
      <c r="A19" s="146"/>
      <c r="B19" s="32">
        <v>12</v>
      </c>
      <c r="C19" s="33" t="str">
        <f>IF(DropTours!B13="","",DropTours!B13)</f>
        <v/>
      </c>
      <c r="D19" s="33" t="str">
        <f>IF(DropTours!C13="","",DropTours!C13)</f>
        <v/>
      </c>
      <c r="E19" s="33" t="str">
        <f>IF(DropTours!D13="","",DropTours!D13)</f>
        <v/>
      </c>
      <c r="F19" s="175" t="str">
        <f>IF(DropTours!E13="","",DropTours!E13)</f>
        <v/>
      </c>
      <c r="G19" s="33" t="str">
        <f>IF(DropTours!F13="","",DropTours!F13)</f>
        <v/>
      </c>
      <c r="H19" s="205" t="str">
        <f>IF(C19="","",IF(ISNA(HLOOKUP("Geburtsdatum",Anmeldeinfos,$B19+1,FALSE)),DropTours!N13,
IF(HLOOKUP("Geburtsdatum",Anmeldeinfos,$B19+1,FALSE)=0,DropTours!N13,HLOOKUP("Geburtsdatum",Anmeldeinfos,$B19+1,FALSE))))</f>
        <v/>
      </c>
      <c r="I19" s="175"/>
      <c r="J19" s="33" t="str">
        <f>IF(DropTours!H13="","",DropTours!H13)</f>
        <v/>
      </c>
      <c r="K19" s="175" t="str">
        <f>IF(DropTours!I13="","",DropTours!I13)</f>
        <v/>
      </c>
      <c r="L19" s="176" t="str">
        <f>IF(DropTours!U13="","",DropTours!U13)</f>
        <v/>
      </c>
      <c r="M19" s="179" t="str">
        <f t="shared" si="2"/>
        <v/>
      </c>
      <c r="N19" s="175" t="str">
        <f t="shared" si="3"/>
        <v/>
      </c>
      <c r="O19" s="175" t="str">
        <f t="shared" si="4"/>
        <v/>
      </c>
      <c r="P19" s="176" t="str">
        <f t="shared" si="5"/>
        <v/>
      </c>
      <c r="Q19" s="299"/>
      <c r="R19" s="178" t="str">
        <f>IF(DropTours!L13="","",IF(DropTours!L13=0,"nein",IF(DropTours!L13=1,"ja","")))</f>
        <v/>
      </c>
      <c r="S19" s="235" t="str">
        <f t="shared" si="0"/>
        <v/>
      </c>
      <c r="T19" s="175" t="str">
        <f t="shared" si="0"/>
        <v/>
      </c>
      <c r="U19" s="177" t="str">
        <f t="shared" si="0"/>
        <v/>
      </c>
      <c r="V19" s="179" t="str">
        <f t="shared" si="0"/>
        <v/>
      </c>
      <c r="W19" s="177" t="str">
        <f t="shared" si="1"/>
        <v/>
      </c>
      <c r="X19" s="180" t="str">
        <f t="shared" si="1"/>
        <v/>
      </c>
      <c r="Y19" s="235" t="str">
        <f t="shared" si="1"/>
        <v/>
      </c>
      <c r="Z19" s="175" t="str">
        <f t="shared" si="1"/>
        <v/>
      </c>
      <c r="AA19" s="180" t="str">
        <f t="shared" si="1"/>
        <v/>
      </c>
      <c r="AB19" s="147" t="str">
        <f>IF(DropTours!O13="","",DropTours!O13)</f>
        <v/>
      </c>
    </row>
    <row r="20" spans="1:28">
      <c r="A20" s="146"/>
      <c r="B20" s="32">
        <v>13</v>
      </c>
      <c r="C20" s="33" t="str">
        <f>IF(DropTours!B14="","",DropTours!B14)</f>
        <v/>
      </c>
      <c r="D20" s="33" t="str">
        <f>IF(DropTours!C14="","",DropTours!C14)</f>
        <v/>
      </c>
      <c r="E20" s="33" t="str">
        <f>IF(DropTours!D14="","",DropTours!D14)</f>
        <v/>
      </c>
      <c r="F20" s="175" t="str">
        <f>IF(DropTours!E14="","",DropTours!E14)</f>
        <v/>
      </c>
      <c r="G20" s="33" t="str">
        <f>IF(DropTours!F14="","",DropTours!F14)</f>
        <v/>
      </c>
      <c r="H20" s="205" t="str">
        <f>IF(C20="","",IF(ISNA(HLOOKUP("Geburtsdatum",Anmeldeinfos,$B20+1,FALSE)),DropTours!N14,
IF(HLOOKUP("Geburtsdatum",Anmeldeinfos,$B20+1,FALSE)=0,DropTours!N14,HLOOKUP("Geburtsdatum",Anmeldeinfos,$B20+1,FALSE))))</f>
        <v/>
      </c>
      <c r="I20" s="175"/>
      <c r="J20" s="33" t="str">
        <f>IF(DropTours!H14="","",DropTours!H14)</f>
        <v/>
      </c>
      <c r="K20" s="175" t="str">
        <f>IF(DropTours!I14="","",DropTours!I14)</f>
        <v/>
      </c>
      <c r="L20" s="176" t="str">
        <f>IF(DropTours!U14="","",DropTours!U14)</f>
        <v/>
      </c>
      <c r="M20" s="179" t="str">
        <f t="shared" si="2"/>
        <v/>
      </c>
      <c r="N20" s="175" t="str">
        <f t="shared" si="3"/>
        <v/>
      </c>
      <c r="O20" s="175" t="str">
        <f t="shared" si="4"/>
        <v/>
      </c>
      <c r="P20" s="176" t="str">
        <f t="shared" si="5"/>
        <v/>
      </c>
      <c r="Q20" s="299"/>
      <c r="R20" s="178" t="str">
        <f>IF(DropTours!L14="","",IF(DropTours!L14=0,"nein",IF(DropTours!L14=1,"ja","")))</f>
        <v/>
      </c>
      <c r="S20" s="235" t="str">
        <f t="shared" si="0"/>
        <v/>
      </c>
      <c r="T20" s="175" t="str">
        <f t="shared" si="0"/>
        <v/>
      </c>
      <c r="U20" s="177" t="str">
        <f t="shared" si="0"/>
        <v/>
      </c>
      <c r="V20" s="179" t="str">
        <f t="shared" si="0"/>
        <v/>
      </c>
      <c r="W20" s="177" t="str">
        <f t="shared" si="1"/>
        <v/>
      </c>
      <c r="X20" s="180" t="str">
        <f t="shared" si="1"/>
        <v/>
      </c>
      <c r="Y20" s="235" t="str">
        <f t="shared" si="1"/>
        <v/>
      </c>
      <c r="Z20" s="175" t="str">
        <f t="shared" si="1"/>
        <v/>
      </c>
      <c r="AA20" s="180" t="str">
        <f t="shared" si="1"/>
        <v/>
      </c>
      <c r="AB20" s="147" t="str">
        <f>IF(DropTours!O14="","",DropTours!O14)</f>
        <v/>
      </c>
    </row>
    <row r="21" spans="1:28">
      <c r="A21" s="146"/>
      <c r="B21" s="32">
        <v>14</v>
      </c>
      <c r="C21" s="33" t="str">
        <f>IF(DropTours!B15="","",DropTours!B15)</f>
        <v/>
      </c>
      <c r="D21" s="33" t="str">
        <f>IF(DropTours!C15="","",DropTours!C15)</f>
        <v/>
      </c>
      <c r="E21" s="33" t="str">
        <f>IF(DropTours!D15="","",DropTours!D15)</f>
        <v/>
      </c>
      <c r="F21" s="175" t="str">
        <f>IF(DropTours!E15="","",DropTours!E15)</f>
        <v/>
      </c>
      <c r="G21" s="33" t="str">
        <f>IF(DropTours!F15="","",DropTours!F15)</f>
        <v/>
      </c>
      <c r="H21" s="205" t="str">
        <f>IF(C21="","",IF(ISNA(HLOOKUP("Geburtsdatum",Anmeldeinfos,$B21+1,FALSE)),DropTours!N15,
IF(HLOOKUP("Geburtsdatum",Anmeldeinfos,$B21+1,FALSE)=0,DropTours!N15,HLOOKUP("Geburtsdatum",Anmeldeinfos,$B21+1,FALSE))))</f>
        <v/>
      </c>
      <c r="I21" s="175"/>
      <c r="J21" s="33" t="str">
        <f>IF(DropTours!H15="","",DropTours!H15)</f>
        <v/>
      </c>
      <c r="K21" s="175" t="str">
        <f>IF(DropTours!I15="","",DropTours!I15)</f>
        <v/>
      </c>
      <c r="L21" s="176" t="str">
        <f>IF(DropTours!U15="","",DropTours!U15)</f>
        <v/>
      </c>
      <c r="M21" s="179" t="str">
        <f t="shared" si="2"/>
        <v/>
      </c>
      <c r="N21" s="175" t="str">
        <f t="shared" si="3"/>
        <v/>
      </c>
      <c r="O21" s="175" t="str">
        <f t="shared" si="4"/>
        <v/>
      </c>
      <c r="P21" s="176" t="str">
        <f t="shared" si="5"/>
        <v/>
      </c>
      <c r="Q21" s="299"/>
      <c r="R21" s="178" t="str">
        <f>IF(DropTours!L15="","",IF(DropTours!L15=0,"nein",IF(DropTours!L15=1,"ja","")))</f>
        <v/>
      </c>
      <c r="S21" s="235" t="str">
        <f t="shared" si="0"/>
        <v/>
      </c>
      <c r="T21" s="175" t="str">
        <f t="shared" si="0"/>
        <v/>
      </c>
      <c r="U21" s="177" t="str">
        <f t="shared" si="0"/>
        <v/>
      </c>
      <c r="V21" s="179" t="str">
        <f t="shared" si="0"/>
        <v/>
      </c>
      <c r="W21" s="177" t="str">
        <f t="shared" si="1"/>
        <v/>
      </c>
      <c r="X21" s="180" t="str">
        <f t="shared" si="1"/>
        <v/>
      </c>
      <c r="Y21" s="235" t="str">
        <f t="shared" si="1"/>
        <v/>
      </c>
      <c r="Z21" s="175" t="str">
        <f t="shared" si="1"/>
        <v/>
      </c>
      <c r="AA21" s="180" t="str">
        <f t="shared" si="1"/>
        <v/>
      </c>
      <c r="AB21" s="147" t="str">
        <f>IF(DropTours!O15="","",DropTours!O15)</f>
        <v/>
      </c>
    </row>
    <row r="22" spans="1:28">
      <c r="A22" s="146"/>
      <c r="B22" s="32">
        <v>15</v>
      </c>
      <c r="C22" s="33" t="str">
        <f>IF(DropTours!B16="","",DropTours!B16)</f>
        <v/>
      </c>
      <c r="D22" s="33" t="str">
        <f>IF(DropTours!C16="","",DropTours!C16)</f>
        <v/>
      </c>
      <c r="E22" s="33" t="str">
        <f>IF(DropTours!D16="","",DropTours!D16)</f>
        <v/>
      </c>
      <c r="F22" s="175" t="str">
        <f>IF(DropTours!E16="","",DropTours!E16)</f>
        <v/>
      </c>
      <c r="G22" s="33" t="str">
        <f>IF(DropTours!F16="","",DropTours!F16)</f>
        <v/>
      </c>
      <c r="H22" s="205" t="str">
        <f>IF(C22="","",IF(ISNA(HLOOKUP("Geburtsdatum",Anmeldeinfos,$B22+1,FALSE)),DropTours!N16,
IF(HLOOKUP("Geburtsdatum",Anmeldeinfos,$B22+1,FALSE)=0,DropTours!N16,HLOOKUP("Geburtsdatum",Anmeldeinfos,$B22+1,FALSE))))</f>
        <v/>
      </c>
      <c r="I22" s="175"/>
      <c r="J22" s="33" t="str">
        <f>IF(DropTours!H16="","",DropTours!H16)</f>
        <v/>
      </c>
      <c r="K22" s="175" t="str">
        <f>IF(DropTours!I16="","",DropTours!I16)</f>
        <v/>
      </c>
      <c r="L22" s="176" t="str">
        <f>IF(DropTours!U16="","",DropTours!U16)</f>
        <v/>
      </c>
      <c r="M22" s="179" t="str">
        <f t="shared" si="2"/>
        <v/>
      </c>
      <c r="N22" s="175" t="str">
        <f t="shared" si="3"/>
        <v/>
      </c>
      <c r="O22" s="175" t="str">
        <f t="shared" si="4"/>
        <v/>
      </c>
      <c r="P22" s="176" t="str">
        <f t="shared" si="5"/>
        <v/>
      </c>
      <c r="Q22" s="299"/>
      <c r="R22" s="178" t="str">
        <f>IF(DropTours!L16="","",IF(DropTours!L16=0,"nein",IF(DropTours!L16=1,"ja","")))</f>
        <v/>
      </c>
      <c r="S22" s="235" t="str">
        <f t="shared" si="0"/>
        <v/>
      </c>
      <c r="T22" s="175" t="str">
        <f t="shared" si="0"/>
        <v/>
      </c>
      <c r="U22" s="177" t="str">
        <f t="shared" si="0"/>
        <v/>
      </c>
      <c r="V22" s="179" t="str">
        <f t="shared" si="0"/>
        <v/>
      </c>
      <c r="W22" s="177" t="str">
        <f t="shared" si="1"/>
        <v/>
      </c>
      <c r="X22" s="180" t="str">
        <f t="shared" si="1"/>
        <v/>
      </c>
      <c r="Y22" s="235" t="str">
        <f t="shared" si="1"/>
        <v/>
      </c>
      <c r="Z22" s="175" t="str">
        <f t="shared" si="1"/>
        <v/>
      </c>
      <c r="AA22" s="180" t="str">
        <f t="shared" si="1"/>
        <v/>
      </c>
      <c r="AB22" s="147" t="str">
        <f>IF(DropTours!O16="","",DropTours!O16)</f>
        <v/>
      </c>
    </row>
    <row r="23" spans="1:28">
      <c r="A23" s="146"/>
      <c r="B23" s="32">
        <v>16</v>
      </c>
      <c r="C23" s="33" t="str">
        <f>IF(DropTours!B17="","",DropTours!B17)</f>
        <v/>
      </c>
      <c r="D23" s="33" t="str">
        <f>IF(DropTours!C17="","",DropTours!C17)</f>
        <v/>
      </c>
      <c r="E23" s="33" t="str">
        <f>IF(DropTours!D17="","",DropTours!D17)</f>
        <v/>
      </c>
      <c r="F23" s="175" t="str">
        <f>IF(DropTours!E17="","",DropTours!E17)</f>
        <v/>
      </c>
      <c r="G23" s="33" t="str">
        <f>IF(DropTours!F17="","",DropTours!F17)</f>
        <v/>
      </c>
      <c r="H23" s="205" t="str">
        <f>IF(C23="","",IF(ISNA(HLOOKUP("Geburtsdatum",Anmeldeinfos,$B23+1,FALSE)),DropTours!N17,
IF(HLOOKUP("Geburtsdatum",Anmeldeinfos,$B23+1,FALSE)=0,DropTours!N17,HLOOKUP("Geburtsdatum",Anmeldeinfos,$B23+1,FALSE))))</f>
        <v/>
      </c>
      <c r="I23" s="175"/>
      <c r="J23" s="33" t="str">
        <f>IF(DropTours!H17="","",DropTours!H17)</f>
        <v/>
      </c>
      <c r="K23" s="175" t="str">
        <f>IF(DropTours!I17="","",DropTours!I17)</f>
        <v/>
      </c>
      <c r="L23" s="176" t="str">
        <f>IF(DropTours!U17="","",DropTours!U17)</f>
        <v/>
      </c>
      <c r="M23" s="179" t="str">
        <f t="shared" si="2"/>
        <v/>
      </c>
      <c r="N23" s="175" t="str">
        <f t="shared" si="3"/>
        <v/>
      </c>
      <c r="O23" s="175" t="str">
        <f t="shared" si="4"/>
        <v/>
      </c>
      <c r="P23" s="176" t="str">
        <f t="shared" si="5"/>
        <v/>
      </c>
      <c r="Q23" s="299"/>
      <c r="R23" s="178" t="str">
        <f>IF(DropTours!L17="","",IF(DropTours!L17=0,"nein",IF(DropTours!L17=1,"ja","")))</f>
        <v/>
      </c>
      <c r="S23" s="235" t="str">
        <f t="shared" si="0"/>
        <v/>
      </c>
      <c r="T23" s="175" t="str">
        <f t="shared" si="0"/>
        <v/>
      </c>
      <c r="U23" s="177" t="str">
        <f t="shared" si="0"/>
        <v/>
      </c>
      <c r="V23" s="179" t="str">
        <f t="shared" si="0"/>
        <v/>
      </c>
      <c r="W23" s="177" t="str">
        <f t="shared" si="1"/>
        <v/>
      </c>
      <c r="X23" s="180" t="str">
        <f t="shared" si="1"/>
        <v/>
      </c>
      <c r="Y23" s="235" t="str">
        <f t="shared" si="1"/>
        <v/>
      </c>
      <c r="Z23" s="175" t="str">
        <f t="shared" si="1"/>
        <v/>
      </c>
      <c r="AA23" s="180" t="str">
        <f t="shared" si="1"/>
        <v/>
      </c>
      <c r="AB23" s="147" t="str">
        <f>IF(DropTours!O17="","",DropTours!O17)</f>
        <v/>
      </c>
    </row>
    <row r="24" spans="1:28">
      <c r="A24" s="146"/>
      <c r="B24" s="32">
        <v>17</v>
      </c>
      <c r="C24" s="33" t="str">
        <f>IF(DropTours!B18="","",DropTours!B18)</f>
        <v/>
      </c>
      <c r="D24" s="33" t="str">
        <f>IF(DropTours!C18="","",DropTours!C18)</f>
        <v/>
      </c>
      <c r="E24" s="33" t="str">
        <f>IF(DropTours!D18="","",DropTours!D18)</f>
        <v/>
      </c>
      <c r="F24" s="175" t="str">
        <f>IF(DropTours!E18="","",DropTours!E18)</f>
        <v/>
      </c>
      <c r="G24" s="33" t="str">
        <f>IF(DropTours!F18="","",DropTours!F18)</f>
        <v/>
      </c>
      <c r="H24" s="205" t="str">
        <f>IF(C24="","",IF(ISNA(HLOOKUP("Geburtsdatum",Anmeldeinfos,$B24+1,FALSE)),DropTours!N18,
IF(HLOOKUP("Geburtsdatum",Anmeldeinfos,$B24+1,FALSE)=0,DropTours!N18,HLOOKUP("Geburtsdatum",Anmeldeinfos,$B24+1,FALSE))))</f>
        <v/>
      </c>
      <c r="I24" s="175"/>
      <c r="J24" s="33" t="str">
        <f>IF(DropTours!H18="","",DropTours!H18)</f>
        <v/>
      </c>
      <c r="K24" s="175" t="str">
        <f>IF(DropTours!I18="","",DropTours!I18)</f>
        <v/>
      </c>
      <c r="L24" s="176" t="str">
        <f>IF(DropTours!U18="","",DropTours!U18)</f>
        <v/>
      </c>
      <c r="M24" s="179" t="str">
        <f t="shared" si="2"/>
        <v/>
      </c>
      <c r="N24" s="175" t="str">
        <f t="shared" si="3"/>
        <v/>
      </c>
      <c r="O24" s="175" t="str">
        <f t="shared" si="4"/>
        <v/>
      </c>
      <c r="P24" s="176" t="str">
        <f t="shared" si="5"/>
        <v/>
      </c>
      <c r="Q24" s="299"/>
      <c r="R24" s="178" t="str">
        <f>IF(DropTours!L18="","",IF(DropTours!L18=0,"nein",IF(DropTours!L18=1,"ja","")))</f>
        <v/>
      </c>
      <c r="S24" s="235" t="str">
        <f t="shared" si="0"/>
        <v/>
      </c>
      <c r="T24" s="175" t="str">
        <f t="shared" si="0"/>
        <v/>
      </c>
      <c r="U24" s="177" t="str">
        <f t="shared" si="0"/>
        <v/>
      </c>
      <c r="V24" s="179" t="str">
        <f t="shared" si="0"/>
        <v/>
      </c>
      <c r="W24" s="177" t="str">
        <f t="shared" ref="W24:AA57" si="6">IF(W$7="","",IF($C24="","",HLOOKUP(W$3,Anmeldeinfos,$B24+1,FALSE)))</f>
        <v/>
      </c>
      <c r="X24" s="180" t="str">
        <f t="shared" si="6"/>
        <v/>
      </c>
      <c r="Y24" s="235" t="str">
        <f t="shared" si="6"/>
        <v/>
      </c>
      <c r="Z24" s="175" t="str">
        <f t="shared" si="6"/>
        <v/>
      </c>
      <c r="AA24" s="180" t="str">
        <f t="shared" si="6"/>
        <v/>
      </c>
      <c r="AB24" s="147" t="str">
        <f>IF(DropTours!O18="","",DropTours!O18)</f>
        <v/>
      </c>
    </row>
    <row r="25" spans="1:28">
      <c r="A25" s="146"/>
      <c r="B25" s="32">
        <v>18</v>
      </c>
      <c r="C25" s="33" t="str">
        <f>IF(DropTours!B19="","",DropTours!B19)</f>
        <v/>
      </c>
      <c r="D25" s="33" t="str">
        <f>IF(DropTours!C19="","",DropTours!C19)</f>
        <v/>
      </c>
      <c r="E25" s="33" t="str">
        <f>IF(DropTours!D19="","",DropTours!D19)</f>
        <v/>
      </c>
      <c r="F25" s="175" t="str">
        <f>IF(DropTours!E19="","",DropTours!E19)</f>
        <v/>
      </c>
      <c r="G25" s="33" t="str">
        <f>IF(DropTours!F19="","",DropTours!F19)</f>
        <v/>
      </c>
      <c r="H25" s="205" t="str">
        <f>IF(C25="","",IF(ISNA(HLOOKUP("Geburtsdatum",Anmeldeinfos,$B25+1,FALSE)),DropTours!N19,
IF(HLOOKUP("Geburtsdatum",Anmeldeinfos,$B25+1,FALSE)=0,DropTours!N19,HLOOKUP("Geburtsdatum",Anmeldeinfos,$B25+1,FALSE))))</f>
        <v/>
      </c>
      <c r="I25" s="175"/>
      <c r="J25" s="33" t="str">
        <f>IF(DropTours!H19="","",DropTours!H19)</f>
        <v/>
      </c>
      <c r="K25" s="175" t="str">
        <f>IF(DropTours!I19="","",DropTours!I19)</f>
        <v/>
      </c>
      <c r="L25" s="176" t="str">
        <f>IF(DropTours!U19="","",DropTours!U19)</f>
        <v/>
      </c>
      <c r="M25" s="179" t="str">
        <f t="shared" si="2"/>
        <v/>
      </c>
      <c r="N25" s="175" t="str">
        <f t="shared" si="3"/>
        <v/>
      </c>
      <c r="O25" s="175" t="str">
        <f t="shared" si="4"/>
        <v/>
      </c>
      <c r="P25" s="176" t="str">
        <f t="shared" si="5"/>
        <v/>
      </c>
      <c r="Q25" s="299"/>
      <c r="R25" s="178" t="str">
        <f>IF(DropTours!L19="","",IF(DropTours!L19=0,"nein",IF(DropTours!L19=1,"ja","")))</f>
        <v/>
      </c>
      <c r="S25" s="235" t="str">
        <f t="shared" si="0"/>
        <v/>
      </c>
      <c r="T25" s="175" t="str">
        <f t="shared" si="0"/>
        <v/>
      </c>
      <c r="U25" s="177" t="str">
        <f t="shared" si="0"/>
        <v/>
      </c>
      <c r="V25" s="179" t="str">
        <f t="shared" si="0"/>
        <v/>
      </c>
      <c r="W25" s="177" t="str">
        <f t="shared" si="6"/>
        <v/>
      </c>
      <c r="X25" s="180" t="str">
        <f t="shared" si="6"/>
        <v/>
      </c>
      <c r="Y25" s="235" t="str">
        <f t="shared" si="6"/>
        <v/>
      </c>
      <c r="Z25" s="175" t="str">
        <f t="shared" si="6"/>
        <v/>
      </c>
      <c r="AA25" s="180" t="str">
        <f t="shared" si="6"/>
        <v/>
      </c>
      <c r="AB25" s="147" t="str">
        <f>IF(DropTours!O19="","",DropTours!O19)</f>
        <v/>
      </c>
    </row>
    <row r="26" spans="1:28">
      <c r="A26" s="146"/>
      <c r="B26" s="32">
        <v>19</v>
      </c>
      <c r="C26" s="33" t="str">
        <f>IF(DropTours!B20="","",DropTours!B20)</f>
        <v/>
      </c>
      <c r="D26" s="33" t="str">
        <f>IF(DropTours!C20="","",DropTours!C20)</f>
        <v/>
      </c>
      <c r="E26" s="33" t="str">
        <f>IF(DropTours!D20="","",DropTours!D20)</f>
        <v/>
      </c>
      <c r="F26" s="175" t="str">
        <f>IF(DropTours!E20="","",DropTours!E20)</f>
        <v/>
      </c>
      <c r="G26" s="33" t="str">
        <f>IF(DropTours!F20="","",DropTours!F20)</f>
        <v/>
      </c>
      <c r="H26" s="205" t="str">
        <f>IF(C26="","",IF(ISNA(HLOOKUP("Geburtsdatum",Anmeldeinfos,$B26+1,FALSE)),DropTours!N20,
IF(HLOOKUP("Geburtsdatum",Anmeldeinfos,$B26+1,FALSE)=0,DropTours!N20,HLOOKUP("Geburtsdatum",Anmeldeinfos,$B26+1,FALSE))))</f>
        <v/>
      </c>
      <c r="I26" s="175"/>
      <c r="J26" s="33" t="str">
        <f>IF(DropTours!H20="","",DropTours!H20)</f>
        <v/>
      </c>
      <c r="K26" s="175" t="str">
        <f>IF(DropTours!I20="","",DropTours!I20)</f>
        <v/>
      </c>
      <c r="L26" s="176" t="str">
        <f>IF(DropTours!U20="","",DropTours!U20)</f>
        <v/>
      </c>
      <c r="M26" s="179" t="str">
        <f t="shared" si="2"/>
        <v/>
      </c>
      <c r="N26" s="175" t="str">
        <f t="shared" si="3"/>
        <v/>
      </c>
      <c r="O26" s="175" t="str">
        <f t="shared" si="4"/>
        <v/>
      </c>
      <c r="P26" s="176" t="str">
        <f t="shared" si="5"/>
        <v/>
      </c>
      <c r="Q26" s="299"/>
      <c r="R26" s="178" t="str">
        <f>IF(DropTours!L20="","",IF(DropTours!L20=0,"nein",IF(DropTours!L20=1,"ja","")))</f>
        <v/>
      </c>
      <c r="S26" s="235" t="str">
        <f t="shared" si="0"/>
        <v/>
      </c>
      <c r="T26" s="175" t="str">
        <f t="shared" si="0"/>
        <v/>
      </c>
      <c r="U26" s="177" t="str">
        <f t="shared" si="0"/>
        <v/>
      </c>
      <c r="V26" s="179" t="str">
        <f t="shared" si="0"/>
        <v/>
      </c>
      <c r="W26" s="177" t="str">
        <f t="shared" si="6"/>
        <v/>
      </c>
      <c r="X26" s="180" t="str">
        <f t="shared" si="6"/>
        <v/>
      </c>
      <c r="Y26" s="235" t="str">
        <f t="shared" si="6"/>
        <v/>
      </c>
      <c r="Z26" s="175" t="str">
        <f t="shared" si="6"/>
        <v/>
      </c>
      <c r="AA26" s="180" t="str">
        <f t="shared" si="6"/>
        <v/>
      </c>
      <c r="AB26" s="147" t="str">
        <f>IF(DropTours!O20="","",DropTours!O20)</f>
        <v/>
      </c>
    </row>
    <row r="27" spans="1:28">
      <c r="A27" s="146"/>
      <c r="B27" s="32">
        <v>20</v>
      </c>
      <c r="C27" s="33" t="str">
        <f>IF(DropTours!B21="","",DropTours!B21)</f>
        <v/>
      </c>
      <c r="D27" s="33" t="str">
        <f>IF(DropTours!C21="","",DropTours!C21)</f>
        <v/>
      </c>
      <c r="E27" s="33" t="str">
        <f>IF(DropTours!D21="","",DropTours!D21)</f>
        <v/>
      </c>
      <c r="F27" s="175" t="str">
        <f>IF(DropTours!E21="","",DropTours!E21)</f>
        <v/>
      </c>
      <c r="G27" s="33" t="str">
        <f>IF(DropTours!F21="","",DropTours!F21)</f>
        <v/>
      </c>
      <c r="H27" s="205" t="str">
        <f>IF(C27="","",IF(ISNA(HLOOKUP("Geburtsdatum",Anmeldeinfos,$B27+1,FALSE)),DropTours!N21,
IF(HLOOKUP("Geburtsdatum",Anmeldeinfos,$B27+1,FALSE)=0,DropTours!N21,HLOOKUP("Geburtsdatum",Anmeldeinfos,$B27+1,FALSE))))</f>
        <v/>
      </c>
      <c r="I27" s="175"/>
      <c r="J27" s="33" t="str">
        <f>IF(DropTours!H21="","",DropTours!H21)</f>
        <v/>
      </c>
      <c r="K27" s="175" t="str">
        <f>IF(DropTours!I21="","",DropTours!I21)</f>
        <v/>
      </c>
      <c r="L27" s="176" t="str">
        <f>IF(DropTours!U21="","",DropTours!U21)</f>
        <v/>
      </c>
      <c r="M27" s="179" t="str">
        <f t="shared" si="2"/>
        <v/>
      </c>
      <c r="N27" s="175" t="str">
        <f t="shared" si="3"/>
        <v/>
      </c>
      <c r="O27" s="175" t="str">
        <f t="shared" si="4"/>
        <v/>
      </c>
      <c r="P27" s="176" t="str">
        <f t="shared" si="5"/>
        <v/>
      </c>
      <c r="Q27" s="299"/>
      <c r="R27" s="178" t="str">
        <f>IF(DropTours!L21="","",IF(DropTours!L21=0,"nein",IF(DropTours!L21=1,"ja","")))</f>
        <v/>
      </c>
      <c r="S27" s="235" t="str">
        <f t="shared" si="0"/>
        <v/>
      </c>
      <c r="T27" s="175" t="str">
        <f t="shared" si="0"/>
        <v/>
      </c>
      <c r="U27" s="177" t="str">
        <f t="shared" si="0"/>
        <v/>
      </c>
      <c r="V27" s="179" t="str">
        <f t="shared" si="0"/>
        <v/>
      </c>
      <c r="W27" s="177" t="str">
        <f t="shared" si="6"/>
        <v/>
      </c>
      <c r="X27" s="180" t="str">
        <f t="shared" si="6"/>
        <v/>
      </c>
      <c r="Y27" s="235" t="str">
        <f t="shared" si="6"/>
        <v/>
      </c>
      <c r="Z27" s="175" t="str">
        <f t="shared" si="6"/>
        <v/>
      </c>
      <c r="AA27" s="180" t="str">
        <f t="shared" si="6"/>
        <v/>
      </c>
      <c r="AB27" s="147" t="str">
        <f>IF(DropTours!O21="","",DropTours!O21)</f>
        <v/>
      </c>
    </row>
    <row r="28" spans="1:28">
      <c r="A28" s="146"/>
      <c r="B28" s="32">
        <v>21</v>
      </c>
      <c r="C28" s="33" t="str">
        <f>IF(DropTours!B22="","",DropTours!B22)</f>
        <v/>
      </c>
      <c r="D28" s="33" t="str">
        <f>IF(DropTours!C22="","",DropTours!C22)</f>
        <v/>
      </c>
      <c r="E28" s="33" t="str">
        <f>IF(DropTours!D22="","",DropTours!D22)</f>
        <v/>
      </c>
      <c r="F28" s="175" t="str">
        <f>IF(DropTours!E22="","",DropTours!E22)</f>
        <v/>
      </c>
      <c r="G28" s="33" t="str">
        <f>IF(DropTours!F22="","",DropTours!F22)</f>
        <v/>
      </c>
      <c r="H28" s="205" t="str">
        <f>IF(C28="","",IF(ISNA(HLOOKUP("Geburtsdatum",Anmeldeinfos,$B28+1,FALSE)),DropTours!N22,
IF(HLOOKUP("Geburtsdatum",Anmeldeinfos,$B28+1,FALSE)=0,DropTours!N22,HLOOKUP("Geburtsdatum",Anmeldeinfos,$B28+1,FALSE))))</f>
        <v/>
      </c>
      <c r="I28" s="175"/>
      <c r="J28" s="33" t="str">
        <f>IF(DropTours!H22="","",DropTours!H22)</f>
        <v/>
      </c>
      <c r="K28" s="175" t="str">
        <f>IF(DropTours!I22="","",DropTours!I22)</f>
        <v/>
      </c>
      <c r="L28" s="176" t="str">
        <f>IF(DropTours!U22="","",DropTours!U22)</f>
        <v/>
      </c>
      <c r="M28" s="179" t="str">
        <f t="shared" si="2"/>
        <v/>
      </c>
      <c r="N28" s="175" t="str">
        <f t="shared" si="3"/>
        <v/>
      </c>
      <c r="O28" s="175" t="str">
        <f t="shared" si="4"/>
        <v/>
      </c>
      <c r="P28" s="176" t="str">
        <f t="shared" si="5"/>
        <v/>
      </c>
      <c r="Q28" s="299"/>
      <c r="R28" s="178" t="str">
        <f>IF(DropTours!L22="","",IF(DropTours!L22=0,"nein",IF(DropTours!L22=1,"ja","")))</f>
        <v/>
      </c>
      <c r="S28" s="235" t="str">
        <f t="shared" ref="S28:V47" si="7">IF(S$7="","",IF($C28="","",HLOOKUP(S$3,Anmeldeinfos,$B28+1,FALSE)))</f>
        <v/>
      </c>
      <c r="T28" s="175" t="str">
        <f t="shared" si="7"/>
        <v/>
      </c>
      <c r="U28" s="177" t="str">
        <f t="shared" si="7"/>
        <v/>
      </c>
      <c r="V28" s="179" t="str">
        <f t="shared" si="7"/>
        <v/>
      </c>
      <c r="W28" s="177" t="str">
        <f t="shared" si="6"/>
        <v/>
      </c>
      <c r="X28" s="180" t="str">
        <f t="shared" si="6"/>
        <v/>
      </c>
      <c r="Y28" s="235" t="str">
        <f t="shared" si="6"/>
        <v/>
      </c>
      <c r="Z28" s="175" t="str">
        <f t="shared" si="6"/>
        <v/>
      </c>
      <c r="AA28" s="180" t="str">
        <f t="shared" si="6"/>
        <v/>
      </c>
      <c r="AB28" s="147" t="str">
        <f>IF(DropTours!O22="","",DropTours!O22)</f>
        <v/>
      </c>
    </row>
    <row r="29" spans="1:28">
      <c r="A29" s="146"/>
      <c r="B29" s="32">
        <v>22</v>
      </c>
      <c r="C29" s="33" t="str">
        <f>IF(DropTours!B23="","",DropTours!B23)</f>
        <v/>
      </c>
      <c r="D29" s="33" t="str">
        <f>IF(DropTours!C23="","",DropTours!C23)</f>
        <v/>
      </c>
      <c r="E29" s="33" t="str">
        <f>IF(DropTours!D23="","",DropTours!D23)</f>
        <v/>
      </c>
      <c r="F29" s="175" t="str">
        <f>IF(DropTours!E23="","",DropTours!E23)</f>
        <v/>
      </c>
      <c r="G29" s="33" t="str">
        <f>IF(DropTours!F23="","",DropTours!F23)</f>
        <v/>
      </c>
      <c r="H29" s="205" t="str">
        <f>IF(C29="","",IF(ISNA(HLOOKUP("Geburtsdatum",Anmeldeinfos,$B29+1,FALSE)),DropTours!N23,
IF(HLOOKUP("Geburtsdatum",Anmeldeinfos,$B29+1,FALSE)=0,DropTours!N23,HLOOKUP("Geburtsdatum",Anmeldeinfos,$B29+1,FALSE))))</f>
        <v/>
      </c>
      <c r="I29" s="175"/>
      <c r="J29" s="33" t="str">
        <f>IF(DropTours!H23="","",DropTours!H23)</f>
        <v/>
      </c>
      <c r="K29" s="175" t="str">
        <f>IF(DropTours!I23="","",DropTours!I23)</f>
        <v/>
      </c>
      <c r="L29" s="176" t="str">
        <f>IF(DropTours!U23="","",DropTours!U23)</f>
        <v/>
      </c>
      <c r="M29" s="179" t="str">
        <f t="shared" si="2"/>
        <v/>
      </c>
      <c r="N29" s="175" t="str">
        <f t="shared" si="3"/>
        <v/>
      </c>
      <c r="O29" s="175" t="str">
        <f t="shared" si="4"/>
        <v/>
      </c>
      <c r="P29" s="176" t="str">
        <f t="shared" si="5"/>
        <v/>
      </c>
      <c r="Q29" s="299"/>
      <c r="R29" s="178" t="str">
        <f>IF(DropTours!L23="","",IF(DropTours!L23=0,"nein",IF(DropTours!L23=1,"ja","")))</f>
        <v/>
      </c>
      <c r="S29" s="235" t="str">
        <f t="shared" si="7"/>
        <v/>
      </c>
      <c r="T29" s="175" t="str">
        <f t="shared" si="7"/>
        <v/>
      </c>
      <c r="U29" s="177" t="str">
        <f t="shared" si="7"/>
        <v/>
      </c>
      <c r="V29" s="179" t="str">
        <f t="shared" si="7"/>
        <v/>
      </c>
      <c r="W29" s="177" t="str">
        <f t="shared" si="6"/>
        <v/>
      </c>
      <c r="X29" s="180" t="str">
        <f t="shared" si="6"/>
        <v/>
      </c>
      <c r="Y29" s="235" t="str">
        <f t="shared" si="6"/>
        <v/>
      </c>
      <c r="Z29" s="175" t="str">
        <f t="shared" si="6"/>
        <v/>
      </c>
      <c r="AA29" s="180" t="str">
        <f t="shared" si="6"/>
        <v/>
      </c>
      <c r="AB29" s="147" t="str">
        <f>IF(DropTours!O23="","",DropTours!O23)</f>
        <v/>
      </c>
    </row>
    <row r="30" spans="1:28">
      <c r="A30" s="146"/>
      <c r="B30" s="32">
        <v>23</v>
      </c>
      <c r="C30" s="33" t="str">
        <f>IF(DropTours!B24="","",DropTours!B24)</f>
        <v/>
      </c>
      <c r="D30" s="33" t="str">
        <f>IF(DropTours!C24="","",DropTours!C24)</f>
        <v/>
      </c>
      <c r="E30" s="33" t="str">
        <f>IF(DropTours!D24="","",DropTours!D24)</f>
        <v/>
      </c>
      <c r="F30" s="175" t="str">
        <f>IF(DropTours!E24="","",DropTours!E24)</f>
        <v/>
      </c>
      <c r="G30" s="33" t="str">
        <f>IF(DropTours!F24="","",DropTours!F24)</f>
        <v/>
      </c>
      <c r="H30" s="205" t="str">
        <f>IF(C30="","",IF(ISNA(HLOOKUP("Geburtsdatum",Anmeldeinfos,$B30+1,FALSE)),DropTours!N24,
IF(HLOOKUP("Geburtsdatum",Anmeldeinfos,$B30+1,FALSE)=0,DropTours!N24,HLOOKUP("Geburtsdatum",Anmeldeinfos,$B30+1,FALSE))))</f>
        <v/>
      </c>
      <c r="I30" s="175"/>
      <c r="J30" s="33" t="str">
        <f>IF(DropTours!H24="","",DropTours!H24)</f>
        <v/>
      </c>
      <c r="K30" s="175" t="str">
        <f>IF(DropTours!I24="","",DropTours!I24)</f>
        <v/>
      </c>
      <c r="L30" s="176" t="str">
        <f>IF(DropTours!U24="","",DropTours!U24)</f>
        <v/>
      </c>
      <c r="M30" s="179" t="str">
        <f t="shared" si="2"/>
        <v/>
      </c>
      <c r="N30" s="175" t="str">
        <f t="shared" si="3"/>
        <v/>
      </c>
      <c r="O30" s="175" t="str">
        <f t="shared" si="4"/>
        <v/>
      </c>
      <c r="P30" s="176" t="str">
        <f t="shared" si="5"/>
        <v/>
      </c>
      <c r="Q30" s="299"/>
      <c r="R30" s="178" t="str">
        <f>IF(DropTours!L24="","",IF(DropTours!L24=0,"nein",IF(DropTours!L24=1,"ja","")))</f>
        <v/>
      </c>
      <c r="S30" s="235" t="str">
        <f t="shared" si="7"/>
        <v/>
      </c>
      <c r="T30" s="175" t="str">
        <f t="shared" si="7"/>
        <v/>
      </c>
      <c r="U30" s="177" t="str">
        <f t="shared" si="7"/>
        <v/>
      </c>
      <c r="V30" s="179" t="str">
        <f t="shared" si="7"/>
        <v/>
      </c>
      <c r="W30" s="177" t="str">
        <f t="shared" si="6"/>
        <v/>
      </c>
      <c r="X30" s="180" t="str">
        <f t="shared" si="6"/>
        <v/>
      </c>
      <c r="Y30" s="235" t="str">
        <f t="shared" si="6"/>
        <v/>
      </c>
      <c r="Z30" s="175" t="str">
        <f t="shared" si="6"/>
        <v/>
      </c>
      <c r="AA30" s="180" t="str">
        <f t="shared" si="6"/>
        <v/>
      </c>
      <c r="AB30" s="147" t="str">
        <f>IF(DropTours!O24="","",DropTours!O24)</f>
        <v/>
      </c>
    </row>
    <row r="31" spans="1:28">
      <c r="A31" s="146"/>
      <c r="B31" s="32">
        <v>24</v>
      </c>
      <c r="C31" s="33" t="str">
        <f>IF(DropTours!B25="","",DropTours!B25)</f>
        <v/>
      </c>
      <c r="D31" s="33" t="str">
        <f>IF(DropTours!C25="","",DropTours!C25)</f>
        <v/>
      </c>
      <c r="E31" s="33" t="str">
        <f>IF(DropTours!D25="","",DropTours!D25)</f>
        <v/>
      </c>
      <c r="F31" s="175" t="str">
        <f>IF(DropTours!E25="","",DropTours!E25)</f>
        <v/>
      </c>
      <c r="G31" s="33" t="str">
        <f>IF(DropTours!F25="","",DropTours!F25)</f>
        <v/>
      </c>
      <c r="H31" s="205" t="str">
        <f>IF(C31="","",IF(ISNA(HLOOKUP("Geburtsdatum",Anmeldeinfos,$B31+1,FALSE)),DropTours!N25,
IF(HLOOKUP("Geburtsdatum",Anmeldeinfos,$B31+1,FALSE)=0,DropTours!N25,HLOOKUP("Geburtsdatum",Anmeldeinfos,$B31+1,FALSE))))</f>
        <v/>
      </c>
      <c r="I31" s="175"/>
      <c r="J31" s="33" t="str">
        <f>IF(DropTours!H25="","",DropTours!H25)</f>
        <v/>
      </c>
      <c r="K31" s="175" t="str">
        <f>IF(DropTours!I25="","",DropTours!I25)</f>
        <v/>
      </c>
      <c r="L31" s="176" t="str">
        <f>IF(DropTours!U25="","",DropTours!U25)</f>
        <v/>
      </c>
      <c r="M31" s="179" t="str">
        <f t="shared" si="2"/>
        <v/>
      </c>
      <c r="N31" s="175" t="str">
        <f t="shared" si="3"/>
        <v/>
      </c>
      <c r="O31" s="175" t="str">
        <f t="shared" si="4"/>
        <v/>
      </c>
      <c r="P31" s="176" t="str">
        <f t="shared" si="5"/>
        <v/>
      </c>
      <c r="Q31" s="299"/>
      <c r="R31" s="178" t="str">
        <f>IF(DropTours!L25="","",IF(DropTours!L25=0,"nein",IF(DropTours!L25=1,"ja","")))</f>
        <v/>
      </c>
      <c r="S31" s="235" t="str">
        <f t="shared" si="7"/>
        <v/>
      </c>
      <c r="T31" s="175" t="str">
        <f t="shared" si="7"/>
        <v/>
      </c>
      <c r="U31" s="177" t="str">
        <f t="shared" si="7"/>
        <v/>
      </c>
      <c r="V31" s="179" t="str">
        <f t="shared" si="7"/>
        <v/>
      </c>
      <c r="W31" s="177" t="str">
        <f t="shared" si="6"/>
        <v/>
      </c>
      <c r="X31" s="180" t="str">
        <f t="shared" si="6"/>
        <v/>
      </c>
      <c r="Y31" s="235" t="str">
        <f t="shared" si="6"/>
        <v/>
      </c>
      <c r="Z31" s="175" t="str">
        <f t="shared" si="6"/>
        <v/>
      </c>
      <c r="AA31" s="180" t="str">
        <f t="shared" si="6"/>
        <v/>
      </c>
      <c r="AB31" s="147" t="str">
        <f>IF(DropTours!O25="","",DropTours!O25)</f>
        <v/>
      </c>
    </row>
    <row r="32" spans="1:28">
      <c r="A32" s="146"/>
      <c r="B32" s="32">
        <v>25</v>
      </c>
      <c r="C32" s="33" t="str">
        <f>IF(DropTours!B26="","",DropTours!B26)</f>
        <v/>
      </c>
      <c r="D32" s="33" t="str">
        <f>IF(DropTours!C26="","",DropTours!C26)</f>
        <v/>
      </c>
      <c r="E32" s="33" t="str">
        <f>IF(DropTours!D26="","",DropTours!D26)</f>
        <v/>
      </c>
      <c r="F32" s="175" t="str">
        <f>IF(DropTours!E26="","",DropTours!E26)</f>
        <v/>
      </c>
      <c r="G32" s="33" t="str">
        <f>IF(DropTours!F26="","",DropTours!F26)</f>
        <v/>
      </c>
      <c r="H32" s="205" t="str">
        <f>IF(C32="","",IF(ISNA(HLOOKUP("Geburtsdatum",Anmeldeinfos,$B32+1,FALSE)),DropTours!N26,
IF(HLOOKUP("Geburtsdatum",Anmeldeinfos,$B32+1,FALSE)=0,DropTours!N26,HLOOKUP("Geburtsdatum",Anmeldeinfos,$B32+1,FALSE))))</f>
        <v/>
      </c>
      <c r="I32" s="175"/>
      <c r="J32" s="33" t="str">
        <f>IF(DropTours!H26="","",DropTours!H26)</f>
        <v/>
      </c>
      <c r="K32" s="175" t="str">
        <f>IF(DropTours!I26="","",DropTours!I26)</f>
        <v/>
      </c>
      <c r="L32" s="176" t="str">
        <f>IF(DropTours!U26="","",DropTours!U26)</f>
        <v/>
      </c>
      <c r="M32" s="179" t="str">
        <f t="shared" si="2"/>
        <v/>
      </c>
      <c r="N32" s="175" t="str">
        <f t="shared" si="3"/>
        <v/>
      </c>
      <c r="O32" s="175" t="str">
        <f t="shared" si="4"/>
        <v/>
      </c>
      <c r="P32" s="176" t="str">
        <f t="shared" si="5"/>
        <v/>
      </c>
      <c r="Q32" s="299"/>
      <c r="R32" s="178" t="str">
        <f>IF(DropTours!L26="","",IF(DropTours!L26=0,"nein",IF(DropTours!L26=1,"ja","")))</f>
        <v/>
      </c>
      <c r="S32" s="235" t="str">
        <f t="shared" si="7"/>
        <v/>
      </c>
      <c r="T32" s="175" t="str">
        <f t="shared" si="7"/>
        <v/>
      </c>
      <c r="U32" s="177" t="str">
        <f t="shared" si="7"/>
        <v/>
      </c>
      <c r="V32" s="179" t="str">
        <f t="shared" si="7"/>
        <v/>
      </c>
      <c r="W32" s="177" t="str">
        <f t="shared" si="6"/>
        <v/>
      </c>
      <c r="X32" s="180" t="str">
        <f t="shared" si="6"/>
        <v/>
      </c>
      <c r="Y32" s="235" t="str">
        <f t="shared" si="6"/>
        <v/>
      </c>
      <c r="Z32" s="175" t="str">
        <f t="shared" si="6"/>
        <v/>
      </c>
      <c r="AA32" s="180" t="str">
        <f t="shared" si="6"/>
        <v/>
      </c>
      <c r="AB32" s="147" t="str">
        <f>IF(DropTours!O26="","",DropTours!O26)</f>
        <v/>
      </c>
    </row>
    <row r="33" spans="1:28">
      <c r="A33" s="146"/>
      <c r="B33" s="32">
        <v>26</v>
      </c>
      <c r="C33" s="33" t="str">
        <f>IF(DropTours!B27="","",DropTours!B27)</f>
        <v/>
      </c>
      <c r="D33" s="33" t="str">
        <f>IF(DropTours!C27="","",DropTours!C27)</f>
        <v/>
      </c>
      <c r="E33" s="33" t="str">
        <f>IF(DropTours!D27="","",DropTours!D27)</f>
        <v/>
      </c>
      <c r="F33" s="175" t="str">
        <f>IF(DropTours!E27="","",DropTours!E27)</f>
        <v/>
      </c>
      <c r="G33" s="33" t="str">
        <f>IF(DropTours!F27="","",DropTours!F27)</f>
        <v/>
      </c>
      <c r="H33" s="205" t="str">
        <f>IF(C33="","",IF(ISNA(HLOOKUP("Geburtsdatum",Anmeldeinfos,$B33+1,FALSE)),DropTours!N27,
IF(HLOOKUP("Geburtsdatum",Anmeldeinfos,$B33+1,FALSE)=0,DropTours!N27,HLOOKUP("Geburtsdatum",Anmeldeinfos,$B33+1,FALSE))))</f>
        <v/>
      </c>
      <c r="I33" s="175"/>
      <c r="J33" s="33" t="str">
        <f>IF(DropTours!H27="","",DropTours!H27)</f>
        <v/>
      </c>
      <c r="K33" s="175" t="str">
        <f>IF(DropTours!I27="","",DropTours!I27)</f>
        <v/>
      </c>
      <c r="L33" s="176" t="str">
        <f>IF(DropTours!U27="","",DropTours!U27)</f>
        <v/>
      </c>
      <c r="M33" s="179" t="str">
        <f t="shared" si="2"/>
        <v/>
      </c>
      <c r="N33" s="175" t="str">
        <f t="shared" si="3"/>
        <v/>
      </c>
      <c r="O33" s="175" t="str">
        <f t="shared" si="4"/>
        <v/>
      </c>
      <c r="P33" s="176" t="str">
        <f t="shared" si="5"/>
        <v/>
      </c>
      <c r="Q33" s="299"/>
      <c r="R33" s="178" t="str">
        <f>IF(DropTours!L27="","",IF(DropTours!L27=0,"nein",IF(DropTours!L27=1,"ja","")))</f>
        <v/>
      </c>
      <c r="S33" s="235" t="str">
        <f t="shared" si="7"/>
        <v/>
      </c>
      <c r="T33" s="175" t="str">
        <f t="shared" si="7"/>
        <v/>
      </c>
      <c r="U33" s="177" t="str">
        <f t="shared" si="7"/>
        <v/>
      </c>
      <c r="V33" s="179" t="str">
        <f t="shared" si="7"/>
        <v/>
      </c>
      <c r="W33" s="177" t="str">
        <f t="shared" si="6"/>
        <v/>
      </c>
      <c r="X33" s="180" t="str">
        <f t="shared" si="6"/>
        <v/>
      </c>
      <c r="Y33" s="235" t="str">
        <f t="shared" si="6"/>
        <v/>
      </c>
      <c r="Z33" s="175" t="str">
        <f t="shared" si="6"/>
        <v/>
      </c>
      <c r="AA33" s="180" t="str">
        <f t="shared" si="6"/>
        <v/>
      </c>
      <c r="AB33" s="147" t="str">
        <f>IF(DropTours!O27="","",DropTours!O27)</f>
        <v/>
      </c>
    </row>
    <row r="34" spans="1:28">
      <c r="A34" s="146"/>
      <c r="B34" s="32">
        <v>27</v>
      </c>
      <c r="C34" s="33" t="str">
        <f>IF(DropTours!B28="","",DropTours!B28)</f>
        <v/>
      </c>
      <c r="D34" s="33" t="str">
        <f>IF(DropTours!C28="","",DropTours!C28)</f>
        <v/>
      </c>
      <c r="E34" s="33" t="str">
        <f>IF(DropTours!D28="","",DropTours!D28)</f>
        <v/>
      </c>
      <c r="F34" s="175" t="str">
        <f>IF(DropTours!E28="","",DropTours!E28)</f>
        <v/>
      </c>
      <c r="G34" s="33" t="str">
        <f>IF(DropTours!F28="","",DropTours!F28)</f>
        <v/>
      </c>
      <c r="H34" s="205" t="str">
        <f>IF(C34="","",IF(ISNA(HLOOKUP("Geburtsdatum",Anmeldeinfos,$B34+1,FALSE)),DropTours!N28,
IF(HLOOKUP("Geburtsdatum",Anmeldeinfos,$B34+1,FALSE)=0,DropTours!N28,HLOOKUP("Geburtsdatum",Anmeldeinfos,$B34+1,FALSE))))</f>
        <v/>
      </c>
      <c r="I34" s="175"/>
      <c r="J34" s="33" t="str">
        <f>IF(DropTours!H28="","",DropTours!H28)</f>
        <v/>
      </c>
      <c r="K34" s="175" t="str">
        <f>IF(DropTours!I28="","",DropTours!I28)</f>
        <v/>
      </c>
      <c r="L34" s="176" t="str">
        <f>IF(DropTours!U28="","",DropTours!U28)</f>
        <v/>
      </c>
      <c r="M34" s="179" t="str">
        <f t="shared" si="2"/>
        <v/>
      </c>
      <c r="N34" s="175" t="str">
        <f t="shared" si="3"/>
        <v/>
      </c>
      <c r="O34" s="175" t="str">
        <f t="shared" si="4"/>
        <v/>
      </c>
      <c r="P34" s="176" t="str">
        <f t="shared" si="5"/>
        <v/>
      </c>
      <c r="Q34" s="299"/>
      <c r="R34" s="178" t="str">
        <f>IF(DropTours!L28="","",IF(DropTours!L28=0,"nein",IF(DropTours!L28=1,"ja","")))</f>
        <v/>
      </c>
      <c r="S34" s="235" t="str">
        <f t="shared" si="7"/>
        <v/>
      </c>
      <c r="T34" s="175" t="str">
        <f t="shared" si="7"/>
        <v/>
      </c>
      <c r="U34" s="177" t="str">
        <f t="shared" si="7"/>
        <v/>
      </c>
      <c r="V34" s="179" t="str">
        <f t="shared" si="7"/>
        <v/>
      </c>
      <c r="W34" s="177" t="str">
        <f t="shared" si="6"/>
        <v/>
      </c>
      <c r="X34" s="180" t="str">
        <f t="shared" si="6"/>
        <v/>
      </c>
      <c r="Y34" s="235" t="str">
        <f t="shared" si="6"/>
        <v/>
      </c>
      <c r="Z34" s="175" t="str">
        <f t="shared" si="6"/>
        <v/>
      </c>
      <c r="AA34" s="180" t="str">
        <f t="shared" si="6"/>
        <v/>
      </c>
      <c r="AB34" s="147" t="str">
        <f>IF(DropTours!O28="","",DropTours!O28)</f>
        <v/>
      </c>
    </row>
    <row r="35" spans="1:28">
      <c r="A35" s="146"/>
      <c r="B35" s="32">
        <v>28</v>
      </c>
      <c r="C35" s="33" t="str">
        <f>IF(DropTours!B29="","",DropTours!B29)</f>
        <v/>
      </c>
      <c r="D35" s="33" t="str">
        <f>IF(DropTours!C29="","",DropTours!C29)</f>
        <v/>
      </c>
      <c r="E35" s="33" t="str">
        <f>IF(DropTours!D29="","",DropTours!D29)</f>
        <v/>
      </c>
      <c r="F35" s="175" t="str">
        <f>IF(DropTours!E29="","",DropTours!E29)</f>
        <v/>
      </c>
      <c r="G35" s="33" t="str">
        <f>IF(DropTours!F29="","",DropTours!F29)</f>
        <v/>
      </c>
      <c r="H35" s="205" t="str">
        <f>IF(C35="","",IF(ISNA(HLOOKUP("Geburtsdatum",Anmeldeinfos,$B35+1,FALSE)),DropTours!N29,
IF(HLOOKUP("Geburtsdatum",Anmeldeinfos,$B35+1,FALSE)=0,DropTours!N29,HLOOKUP("Geburtsdatum",Anmeldeinfos,$B35+1,FALSE))))</f>
        <v/>
      </c>
      <c r="I35" s="175"/>
      <c r="J35" s="33" t="str">
        <f>IF(DropTours!H29="","",DropTours!H29)</f>
        <v/>
      </c>
      <c r="K35" s="175" t="str">
        <f>IF(DropTours!I29="","",DropTours!I29)</f>
        <v/>
      </c>
      <c r="L35" s="176" t="str">
        <f>IF(DropTours!U29="","",DropTours!U29)</f>
        <v/>
      </c>
      <c r="M35" s="179" t="str">
        <f t="shared" si="2"/>
        <v/>
      </c>
      <c r="N35" s="175" t="str">
        <f t="shared" si="3"/>
        <v/>
      </c>
      <c r="O35" s="175" t="str">
        <f t="shared" si="4"/>
        <v/>
      </c>
      <c r="P35" s="176" t="str">
        <f t="shared" si="5"/>
        <v/>
      </c>
      <c r="Q35" s="299"/>
      <c r="R35" s="178" t="str">
        <f>IF(DropTours!L29="","",IF(DropTours!L29=0,"nein",IF(DropTours!L29=1,"ja","")))</f>
        <v/>
      </c>
      <c r="S35" s="235" t="str">
        <f t="shared" si="7"/>
        <v/>
      </c>
      <c r="T35" s="175" t="str">
        <f t="shared" si="7"/>
        <v/>
      </c>
      <c r="U35" s="177" t="str">
        <f t="shared" si="7"/>
        <v/>
      </c>
      <c r="V35" s="179" t="str">
        <f t="shared" si="7"/>
        <v/>
      </c>
      <c r="W35" s="177" t="str">
        <f t="shared" si="6"/>
        <v/>
      </c>
      <c r="X35" s="180" t="str">
        <f t="shared" si="6"/>
        <v/>
      </c>
      <c r="Y35" s="235" t="str">
        <f t="shared" si="6"/>
        <v/>
      </c>
      <c r="Z35" s="175" t="str">
        <f t="shared" si="6"/>
        <v/>
      </c>
      <c r="AA35" s="180" t="str">
        <f t="shared" si="6"/>
        <v/>
      </c>
      <c r="AB35" s="147" t="str">
        <f>IF(DropTours!O29="","",DropTours!O29)</f>
        <v/>
      </c>
    </row>
    <row r="36" spans="1:28">
      <c r="A36" s="146"/>
      <c r="B36" s="32">
        <v>29</v>
      </c>
      <c r="C36" s="33" t="str">
        <f>IF(DropTours!B30="","",DropTours!B30)</f>
        <v/>
      </c>
      <c r="D36" s="33" t="str">
        <f>IF(DropTours!C30="","",DropTours!C30)</f>
        <v/>
      </c>
      <c r="E36" s="33" t="str">
        <f>IF(DropTours!D30="","",DropTours!D30)</f>
        <v/>
      </c>
      <c r="F36" s="175" t="str">
        <f>IF(DropTours!E30="","",DropTours!E30)</f>
        <v/>
      </c>
      <c r="G36" s="33" t="str">
        <f>IF(DropTours!F30="","",DropTours!F30)</f>
        <v/>
      </c>
      <c r="H36" s="205" t="str">
        <f>IF(C36="","",IF(ISNA(HLOOKUP("Geburtsdatum",Anmeldeinfos,$B36+1,FALSE)),DropTours!N30,
IF(HLOOKUP("Geburtsdatum",Anmeldeinfos,$B36+1,FALSE)=0,DropTours!N30,HLOOKUP("Geburtsdatum",Anmeldeinfos,$B36+1,FALSE))))</f>
        <v/>
      </c>
      <c r="I36" s="175"/>
      <c r="J36" s="33" t="str">
        <f>IF(DropTours!H30="","",DropTours!H30)</f>
        <v/>
      </c>
      <c r="K36" s="175" t="str">
        <f>IF(DropTours!I30="","",DropTours!I30)</f>
        <v/>
      </c>
      <c r="L36" s="176" t="str">
        <f>IF(DropTours!U30="","",DropTours!U30)</f>
        <v/>
      </c>
      <c r="M36" s="179" t="str">
        <f t="shared" si="2"/>
        <v/>
      </c>
      <c r="N36" s="175" t="str">
        <f t="shared" si="3"/>
        <v/>
      </c>
      <c r="O36" s="175" t="str">
        <f t="shared" si="4"/>
        <v/>
      </c>
      <c r="P36" s="176" t="str">
        <f t="shared" si="5"/>
        <v/>
      </c>
      <c r="Q36" s="299"/>
      <c r="R36" s="178" t="str">
        <f>IF(DropTours!L30="","",IF(DropTours!L30=0,"nein",IF(DropTours!L30=1,"ja","")))</f>
        <v/>
      </c>
      <c r="S36" s="235" t="str">
        <f t="shared" si="7"/>
        <v/>
      </c>
      <c r="T36" s="175" t="str">
        <f t="shared" si="7"/>
        <v/>
      </c>
      <c r="U36" s="177" t="str">
        <f t="shared" si="7"/>
        <v/>
      </c>
      <c r="V36" s="179" t="str">
        <f t="shared" si="7"/>
        <v/>
      </c>
      <c r="W36" s="177" t="str">
        <f t="shared" si="6"/>
        <v/>
      </c>
      <c r="X36" s="180" t="str">
        <f t="shared" si="6"/>
        <v/>
      </c>
      <c r="Y36" s="235" t="str">
        <f t="shared" si="6"/>
        <v/>
      </c>
      <c r="Z36" s="175" t="str">
        <f t="shared" si="6"/>
        <v/>
      </c>
      <c r="AA36" s="180" t="str">
        <f t="shared" si="6"/>
        <v/>
      </c>
      <c r="AB36" s="147" t="str">
        <f>IF(DropTours!O30="","",DropTours!O30)</f>
        <v/>
      </c>
    </row>
    <row r="37" spans="1:28">
      <c r="A37" s="146"/>
      <c r="B37" s="32">
        <v>30</v>
      </c>
      <c r="C37" s="33" t="str">
        <f>IF(DropTours!B31="","",DropTours!B31)</f>
        <v/>
      </c>
      <c r="D37" s="33" t="str">
        <f>IF(DropTours!C31="","",DropTours!C31)</f>
        <v/>
      </c>
      <c r="E37" s="33" t="str">
        <f>IF(DropTours!D31="","",DropTours!D31)</f>
        <v/>
      </c>
      <c r="F37" s="175" t="str">
        <f>IF(DropTours!E31="","",DropTours!E31)</f>
        <v/>
      </c>
      <c r="G37" s="33" t="str">
        <f>IF(DropTours!F31="","",DropTours!F31)</f>
        <v/>
      </c>
      <c r="H37" s="205" t="str">
        <f>IF(C37="","",IF(ISNA(HLOOKUP("Geburtsdatum",Anmeldeinfos,$B37+1,FALSE)),DropTours!N31,
IF(HLOOKUP("Geburtsdatum",Anmeldeinfos,$B37+1,FALSE)=0,DropTours!N31,HLOOKUP("Geburtsdatum",Anmeldeinfos,$B37+1,FALSE))))</f>
        <v/>
      </c>
      <c r="I37" s="175"/>
      <c r="J37" s="33" t="str">
        <f>IF(DropTours!H31="","",DropTours!H31)</f>
        <v/>
      </c>
      <c r="K37" s="175" t="str">
        <f>IF(DropTours!I31="","",DropTours!I31)</f>
        <v/>
      </c>
      <c r="L37" s="176" t="str">
        <f>IF(DropTours!U31="","",DropTours!U31)</f>
        <v/>
      </c>
      <c r="M37" s="179" t="str">
        <f t="shared" si="2"/>
        <v/>
      </c>
      <c r="N37" s="175" t="str">
        <f t="shared" si="3"/>
        <v/>
      </c>
      <c r="O37" s="175" t="str">
        <f t="shared" si="4"/>
        <v/>
      </c>
      <c r="P37" s="176" t="str">
        <f t="shared" si="5"/>
        <v/>
      </c>
      <c r="Q37" s="299"/>
      <c r="R37" s="178" t="str">
        <f>IF(DropTours!L31="","",IF(DropTours!L31=0,"nein",IF(DropTours!L31=1,"ja","")))</f>
        <v/>
      </c>
      <c r="S37" s="235" t="str">
        <f t="shared" si="7"/>
        <v/>
      </c>
      <c r="T37" s="175" t="str">
        <f t="shared" si="7"/>
        <v/>
      </c>
      <c r="U37" s="177" t="str">
        <f t="shared" si="7"/>
        <v/>
      </c>
      <c r="V37" s="179" t="str">
        <f t="shared" si="7"/>
        <v/>
      </c>
      <c r="W37" s="177" t="str">
        <f t="shared" si="6"/>
        <v/>
      </c>
      <c r="X37" s="180" t="str">
        <f t="shared" si="6"/>
        <v/>
      </c>
      <c r="Y37" s="235" t="str">
        <f t="shared" si="6"/>
        <v/>
      </c>
      <c r="Z37" s="175" t="str">
        <f t="shared" si="6"/>
        <v/>
      </c>
      <c r="AA37" s="180" t="str">
        <f t="shared" si="6"/>
        <v/>
      </c>
      <c r="AB37" s="147" t="str">
        <f>IF(DropTours!O31="","",DropTours!O31)</f>
        <v/>
      </c>
    </row>
    <row r="38" spans="1:28">
      <c r="A38" s="146"/>
      <c r="B38" s="32">
        <v>31</v>
      </c>
      <c r="C38" s="33" t="str">
        <f>IF(DropTours!B32="","",DropTours!B32)</f>
        <v/>
      </c>
      <c r="D38" s="33" t="str">
        <f>IF(DropTours!C32="","",DropTours!C32)</f>
        <v/>
      </c>
      <c r="E38" s="33" t="str">
        <f>IF(DropTours!D32="","",DropTours!D32)</f>
        <v/>
      </c>
      <c r="F38" s="175" t="str">
        <f>IF(DropTours!E32="","",DropTours!E32)</f>
        <v/>
      </c>
      <c r="G38" s="33" t="str">
        <f>IF(DropTours!F32="","",DropTours!F32)</f>
        <v/>
      </c>
      <c r="H38" s="205" t="str">
        <f>IF(C38="","",IF(ISNA(HLOOKUP("Geburtsdatum",Anmeldeinfos,$B38+1,FALSE)),DropTours!N32,
IF(HLOOKUP("Geburtsdatum",Anmeldeinfos,$B38+1,FALSE)=0,DropTours!N32,HLOOKUP("Geburtsdatum",Anmeldeinfos,$B38+1,FALSE))))</f>
        <v/>
      </c>
      <c r="I38" s="175"/>
      <c r="J38" s="33" t="str">
        <f>IF(DropTours!H32="","",DropTours!H32)</f>
        <v/>
      </c>
      <c r="K38" s="175" t="str">
        <f>IF(DropTours!I32="","",DropTours!I32)</f>
        <v/>
      </c>
      <c r="L38" s="176" t="str">
        <f>IF(DropTours!U32="","",DropTours!U32)</f>
        <v/>
      </c>
      <c r="M38" s="179" t="str">
        <f t="shared" si="2"/>
        <v/>
      </c>
      <c r="N38" s="175" t="str">
        <f t="shared" si="3"/>
        <v/>
      </c>
      <c r="O38" s="175" t="str">
        <f t="shared" si="4"/>
        <v/>
      </c>
      <c r="P38" s="176" t="str">
        <f t="shared" si="5"/>
        <v/>
      </c>
      <c r="Q38" s="299"/>
      <c r="R38" s="178" t="str">
        <f>IF(DropTours!L32="","",IF(DropTours!L32=0,"nein",IF(DropTours!L32=1,"ja","")))</f>
        <v/>
      </c>
      <c r="S38" s="235" t="str">
        <f t="shared" si="7"/>
        <v/>
      </c>
      <c r="T38" s="175" t="str">
        <f t="shared" si="7"/>
        <v/>
      </c>
      <c r="U38" s="177" t="str">
        <f t="shared" si="7"/>
        <v/>
      </c>
      <c r="V38" s="179" t="str">
        <f t="shared" si="7"/>
        <v/>
      </c>
      <c r="W38" s="177" t="str">
        <f t="shared" si="6"/>
        <v/>
      </c>
      <c r="X38" s="180" t="str">
        <f t="shared" si="6"/>
        <v/>
      </c>
      <c r="Y38" s="235" t="str">
        <f t="shared" si="6"/>
        <v/>
      </c>
      <c r="Z38" s="175" t="str">
        <f t="shared" si="6"/>
        <v/>
      </c>
      <c r="AA38" s="180" t="str">
        <f t="shared" si="6"/>
        <v/>
      </c>
      <c r="AB38" s="147" t="str">
        <f>IF(DropTours!O32="","",DropTours!O32)</f>
        <v/>
      </c>
    </row>
    <row r="39" spans="1:28">
      <c r="A39" s="146"/>
      <c r="B39" s="32">
        <v>32</v>
      </c>
      <c r="C39" s="33" t="str">
        <f>IF(DropTours!B33="","",DropTours!B33)</f>
        <v/>
      </c>
      <c r="D39" s="33" t="str">
        <f>IF(DropTours!C33="","",DropTours!C33)</f>
        <v/>
      </c>
      <c r="E39" s="33" t="str">
        <f>IF(DropTours!D33="","",DropTours!D33)</f>
        <v/>
      </c>
      <c r="F39" s="175" t="str">
        <f>IF(DropTours!E33="","",DropTours!E33)</f>
        <v/>
      </c>
      <c r="G39" s="33" t="str">
        <f>IF(DropTours!F33="","",DropTours!F33)</f>
        <v/>
      </c>
      <c r="H39" s="205" t="str">
        <f>IF(C39="","",IF(ISNA(HLOOKUP("Geburtsdatum",Anmeldeinfos,$B39+1,FALSE)),DropTours!N33,
IF(HLOOKUP("Geburtsdatum",Anmeldeinfos,$B39+1,FALSE)=0,DropTours!N33,HLOOKUP("Geburtsdatum",Anmeldeinfos,$B39+1,FALSE))))</f>
        <v/>
      </c>
      <c r="I39" s="175"/>
      <c r="J39" s="33" t="str">
        <f>IF(DropTours!H33="","",DropTours!H33)</f>
        <v/>
      </c>
      <c r="K39" s="175" t="str">
        <f>IF(DropTours!I33="","",DropTours!I33)</f>
        <v/>
      </c>
      <c r="L39" s="176" t="str">
        <f>IF(DropTours!U33="","",DropTours!U33)</f>
        <v/>
      </c>
      <c r="M39" s="179" t="str">
        <f t="shared" si="2"/>
        <v/>
      </c>
      <c r="N39" s="175" t="str">
        <f t="shared" si="3"/>
        <v/>
      </c>
      <c r="O39" s="175" t="str">
        <f t="shared" si="4"/>
        <v/>
      </c>
      <c r="P39" s="176" t="str">
        <f t="shared" si="5"/>
        <v/>
      </c>
      <c r="Q39" s="299"/>
      <c r="R39" s="178" t="str">
        <f>IF(DropTours!L33="","",IF(DropTours!L33=0,"nein",IF(DropTours!L33=1,"ja","")))</f>
        <v/>
      </c>
      <c r="S39" s="235" t="str">
        <f t="shared" si="7"/>
        <v/>
      </c>
      <c r="T39" s="175" t="str">
        <f t="shared" si="7"/>
        <v/>
      </c>
      <c r="U39" s="177" t="str">
        <f t="shared" si="7"/>
        <v/>
      </c>
      <c r="V39" s="179" t="str">
        <f t="shared" si="7"/>
        <v/>
      </c>
      <c r="W39" s="177" t="str">
        <f t="shared" si="6"/>
        <v/>
      </c>
      <c r="X39" s="180" t="str">
        <f t="shared" si="6"/>
        <v/>
      </c>
      <c r="Y39" s="235" t="str">
        <f t="shared" si="6"/>
        <v/>
      </c>
      <c r="Z39" s="175" t="str">
        <f t="shared" si="6"/>
        <v/>
      </c>
      <c r="AA39" s="180" t="str">
        <f t="shared" si="6"/>
        <v/>
      </c>
      <c r="AB39" s="147" t="str">
        <f>IF(DropTours!O33="","",DropTours!O33)</f>
        <v/>
      </c>
    </row>
    <row r="40" spans="1:28">
      <c r="A40" s="146"/>
      <c r="B40" s="32">
        <v>33</v>
      </c>
      <c r="C40" s="33" t="str">
        <f>IF(DropTours!B34="","",DropTours!B34)</f>
        <v/>
      </c>
      <c r="D40" s="33" t="str">
        <f>IF(DropTours!C34="","",DropTours!C34)</f>
        <v/>
      </c>
      <c r="E40" s="33" t="str">
        <f>IF(DropTours!D34="","",DropTours!D34)</f>
        <v/>
      </c>
      <c r="F40" s="175" t="str">
        <f>IF(DropTours!E34="","",DropTours!E34)</f>
        <v/>
      </c>
      <c r="G40" s="33" t="str">
        <f>IF(DropTours!F34="","",DropTours!F34)</f>
        <v/>
      </c>
      <c r="H40" s="205" t="str">
        <f>IF(C40="","",IF(ISNA(HLOOKUP("Geburtsdatum",Anmeldeinfos,$B40+1,FALSE)),DropTours!N34,
IF(HLOOKUP("Geburtsdatum",Anmeldeinfos,$B40+1,FALSE)=0,DropTours!N34,HLOOKUP("Geburtsdatum",Anmeldeinfos,$B40+1,FALSE))))</f>
        <v/>
      </c>
      <c r="I40" s="175"/>
      <c r="J40" s="33" t="str">
        <f>IF(DropTours!H34="","",DropTours!H34)</f>
        <v/>
      </c>
      <c r="K40" s="175" t="str">
        <f>IF(DropTours!I34="","",DropTours!I34)</f>
        <v/>
      </c>
      <c r="L40" s="176" t="str">
        <f>IF(DropTours!U34="","",DropTours!U34)</f>
        <v/>
      </c>
      <c r="M40" s="179" t="str">
        <f t="shared" si="2"/>
        <v/>
      </c>
      <c r="N40" s="175" t="str">
        <f t="shared" si="3"/>
        <v/>
      </c>
      <c r="O40" s="175" t="str">
        <f t="shared" si="4"/>
        <v/>
      </c>
      <c r="P40" s="176" t="str">
        <f t="shared" si="5"/>
        <v/>
      </c>
      <c r="Q40" s="299"/>
      <c r="R40" s="178" t="str">
        <f>IF(DropTours!L34="","",IF(DropTours!L34=0,"nein",IF(DropTours!L34=1,"ja","")))</f>
        <v/>
      </c>
      <c r="S40" s="235" t="str">
        <f t="shared" si="7"/>
        <v/>
      </c>
      <c r="T40" s="175" t="str">
        <f t="shared" si="7"/>
        <v/>
      </c>
      <c r="U40" s="177" t="str">
        <f t="shared" si="7"/>
        <v/>
      </c>
      <c r="V40" s="179" t="str">
        <f t="shared" si="7"/>
        <v/>
      </c>
      <c r="W40" s="177" t="str">
        <f t="shared" si="6"/>
        <v/>
      </c>
      <c r="X40" s="180" t="str">
        <f t="shared" si="6"/>
        <v/>
      </c>
      <c r="Y40" s="235" t="str">
        <f t="shared" si="6"/>
        <v/>
      </c>
      <c r="Z40" s="175" t="str">
        <f t="shared" si="6"/>
        <v/>
      </c>
      <c r="AA40" s="180" t="str">
        <f t="shared" si="6"/>
        <v/>
      </c>
      <c r="AB40" s="147" t="str">
        <f>IF(DropTours!O34="","",DropTours!O34)</f>
        <v/>
      </c>
    </row>
    <row r="41" spans="1:28">
      <c r="A41" s="146"/>
      <c r="B41" s="32">
        <v>34</v>
      </c>
      <c r="C41" s="33" t="str">
        <f>IF(DropTours!B35="","",DropTours!B35)</f>
        <v/>
      </c>
      <c r="D41" s="33" t="str">
        <f>IF(DropTours!C35="","",DropTours!C35)</f>
        <v/>
      </c>
      <c r="E41" s="33" t="str">
        <f>IF(DropTours!D35="","",DropTours!D35)</f>
        <v/>
      </c>
      <c r="F41" s="175" t="str">
        <f>IF(DropTours!E35="","",DropTours!E35)</f>
        <v/>
      </c>
      <c r="G41" s="33" t="str">
        <f>IF(DropTours!F35="","",DropTours!F35)</f>
        <v/>
      </c>
      <c r="H41" s="205" t="str">
        <f>IF(C41="","",IF(ISNA(HLOOKUP("Geburtsdatum",Anmeldeinfos,$B41+1,FALSE)),DropTours!N35,
IF(HLOOKUP("Geburtsdatum",Anmeldeinfos,$B41+1,FALSE)=0,DropTours!N35,HLOOKUP("Geburtsdatum",Anmeldeinfos,$B41+1,FALSE))))</f>
        <v/>
      </c>
      <c r="I41" s="175"/>
      <c r="J41" s="33" t="str">
        <f>IF(DropTours!H35="","",DropTours!H35)</f>
        <v/>
      </c>
      <c r="K41" s="175" t="str">
        <f>IF(DropTours!I35="","",DropTours!I35)</f>
        <v/>
      </c>
      <c r="L41" s="176" t="str">
        <f>IF(DropTours!U35="","",DropTours!U35)</f>
        <v/>
      </c>
      <c r="M41" s="179" t="str">
        <f t="shared" si="2"/>
        <v/>
      </c>
      <c r="N41" s="175" t="str">
        <f t="shared" si="3"/>
        <v/>
      </c>
      <c r="O41" s="175" t="str">
        <f t="shared" si="4"/>
        <v/>
      </c>
      <c r="P41" s="176" t="str">
        <f t="shared" si="5"/>
        <v/>
      </c>
      <c r="Q41" s="299"/>
      <c r="R41" s="178" t="str">
        <f>IF(DropTours!L35="","",IF(DropTours!L35=0,"nein",IF(DropTours!L35=1,"ja","")))</f>
        <v/>
      </c>
      <c r="S41" s="235" t="str">
        <f t="shared" si="7"/>
        <v/>
      </c>
      <c r="T41" s="175" t="str">
        <f t="shared" si="7"/>
        <v/>
      </c>
      <c r="U41" s="177" t="str">
        <f t="shared" si="7"/>
        <v/>
      </c>
      <c r="V41" s="179" t="str">
        <f t="shared" si="7"/>
        <v/>
      </c>
      <c r="W41" s="177" t="str">
        <f t="shared" si="6"/>
        <v/>
      </c>
      <c r="X41" s="180" t="str">
        <f t="shared" si="6"/>
        <v/>
      </c>
      <c r="Y41" s="235" t="str">
        <f t="shared" si="6"/>
        <v/>
      </c>
      <c r="Z41" s="175" t="str">
        <f t="shared" si="6"/>
        <v/>
      </c>
      <c r="AA41" s="180" t="str">
        <f t="shared" si="6"/>
        <v/>
      </c>
      <c r="AB41" s="147" t="str">
        <f>IF(DropTours!O35="","",DropTours!O35)</f>
        <v/>
      </c>
    </row>
    <row r="42" spans="1:28">
      <c r="A42" s="146"/>
      <c r="B42" s="32">
        <v>35</v>
      </c>
      <c r="C42" s="33" t="str">
        <f>IF(DropTours!B36="","",DropTours!B36)</f>
        <v/>
      </c>
      <c r="D42" s="33" t="str">
        <f>IF(DropTours!C36="","",DropTours!C36)</f>
        <v/>
      </c>
      <c r="E42" s="33" t="str">
        <f>IF(DropTours!D36="","",DropTours!D36)</f>
        <v/>
      </c>
      <c r="F42" s="175" t="str">
        <f>IF(DropTours!E36="","",DropTours!E36)</f>
        <v/>
      </c>
      <c r="G42" s="33" t="str">
        <f>IF(DropTours!F36="","",DropTours!F36)</f>
        <v/>
      </c>
      <c r="H42" s="205" t="str">
        <f>IF(C42="","",IF(ISNA(HLOOKUP("Geburtsdatum",Anmeldeinfos,$B42+1,FALSE)),DropTours!N36,
IF(HLOOKUP("Geburtsdatum",Anmeldeinfos,$B42+1,FALSE)=0,DropTours!N36,HLOOKUP("Geburtsdatum",Anmeldeinfos,$B42+1,FALSE))))</f>
        <v/>
      </c>
      <c r="I42" s="175"/>
      <c r="J42" s="33" t="str">
        <f>IF(DropTours!H36="","",DropTours!H36)</f>
        <v/>
      </c>
      <c r="K42" s="175" t="str">
        <f>IF(DropTours!I36="","",DropTours!I36)</f>
        <v/>
      </c>
      <c r="L42" s="176" t="str">
        <f>IF(DropTours!U36="","",DropTours!U36)</f>
        <v/>
      </c>
      <c r="M42" s="179" t="str">
        <f t="shared" si="2"/>
        <v/>
      </c>
      <c r="N42" s="175" t="str">
        <f t="shared" si="3"/>
        <v/>
      </c>
      <c r="O42" s="175" t="str">
        <f t="shared" si="4"/>
        <v/>
      </c>
      <c r="P42" s="176" t="str">
        <f t="shared" si="5"/>
        <v/>
      </c>
      <c r="Q42" s="299"/>
      <c r="R42" s="178" t="str">
        <f>IF(DropTours!L36="","",IF(DropTours!L36=0,"nein",IF(DropTours!L36=1,"ja","")))</f>
        <v/>
      </c>
      <c r="S42" s="235" t="str">
        <f t="shared" si="7"/>
        <v/>
      </c>
      <c r="T42" s="175" t="str">
        <f t="shared" si="7"/>
        <v/>
      </c>
      <c r="U42" s="177" t="str">
        <f t="shared" si="7"/>
        <v/>
      </c>
      <c r="V42" s="179" t="str">
        <f t="shared" si="7"/>
        <v/>
      </c>
      <c r="W42" s="177" t="str">
        <f t="shared" si="6"/>
        <v/>
      </c>
      <c r="X42" s="180" t="str">
        <f t="shared" si="6"/>
        <v/>
      </c>
      <c r="Y42" s="235" t="str">
        <f t="shared" si="6"/>
        <v/>
      </c>
      <c r="Z42" s="175" t="str">
        <f t="shared" si="6"/>
        <v/>
      </c>
      <c r="AA42" s="180" t="str">
        <f t="shared" si="6"/>
        <v/>
      </c>
      <c r="AB42" s="147" t="str">
        <f>IF(DropTours!O36="","",DropTours!O36)</f>
        <v/>
      </c>
    </row>
    <row r="43" spans="1:28">
      <c r="A43" s="146"/>
      <c r="B43" s="32">
        <v>36</v>
      </c>
      <c r="C43" s="33" t="str">
        <f>IF(DropTours!B37="","",DropTours!B37)</f>
        <v/>
      </c>
      <c r="D43" s="33" t="str">
        <f>IF(DropTours!C37="","",DropTours!C37)</f>
        <v/>
      </c>
      <c r="E43" s="33" t="str">
        <f>IF(DropTours!D37="","",DropTours!D37)</f>
        <v/>
      </c>
      <c r="F43" s="175" t="str">
        <f>IF(DropTours!E37="","",DropTours!E37)</f>
        <v/>
      </c>
      <c r="G43" s="33" t="str">
        <f>IF(DropTours!F37="","",DropTours!F37)</f>
        <v/>
      </c>
      <c r="H43" s="205" t="str">
        <f>IF(C43="","",IF(ISNA(HLOOKUP("Geburtsdatum",Anmeldeinfos,$B43+1,FALSE)),DropTours!N37,
IF(HLOOKUP("Geburtsdatum",Anmeldeinfos,$B43+1,FALSE)=0,DropTours!N37,HLOOKUP("Geburtsdatum",Anmeldeinfos,$B43+1,FALSE))))</f>
        <v/>
      </c>
      <c r="I43" s="175"/>
      <c r="J43" s="33" t="str">
        <f>IF(DropTours!H37="","",DropTours!H37)</f>
        <v/>
      </c>
      <c r="K43" s="175" t="str">
        <f>IF(DropTours!I37="","",DropTours!I37)</f>
        <v/>
      </c>
      <c r="L43" s="176" t="str">
        <f>IF(DropTours!U37="","",DropTours!U37)</f>
        <v/>
      </c>
      <c r="M43" s="179" t="str">
        <f t="shared" si="2"/>
        <v/>
      </c>
      <c r="N43" s="175" t="str">
        <f t="shared" si="3"/>
        <v/>
      </c>
      <c r="O43" s="175" t="str">
        <f t="shared" si="4"/>
        <v/>
      </c>
      <c r="P43" s="176" t="str">
        <f t="shared" si="5"/>
        <v/>
      </c>
      <c r="Q43" s="299"/>
      <c r="R43" s="178" t="str">
        <f>IF(DropTours!L37="","",IF(DropTours!L37=0,"nein",IF(DropTours!L37=1,"ja","")))</f>
        <v/>
      </c>
      <c r="S43" s="235" t="str">
        <f t="shared" si="7"/>
        <v/>
      </c>
      <c r="T43" s="175" t="str">
        <f t="shared" si="7"/>
        <v/>
      </c>
      <c r="U43" s="177" t="str">
        <f t="shared" si="7"/>
        <v/>
      </c>
      <c r="V43" s="179" t="str">
        <f t="shared" si="7"/>
        <v/>
      </c>
      <c r="W43" s="177" t="str">
        <f t="shared" si="6"/>
        <v/>
      </c>
      <c r="X43" s="180" t="str">
        <f t="shared" si="6"/>
        <v/>
      </c>
      <c r="Y43" s="235" t="str">
        <f t="shared" si="6"/>
        <v/>
      </c>
      <c r="Z43" s="175" t="str">
        <f t="shared" si="6"/>
        <v/>
      </c>
      <c r="AA43" s="180" t="str">
        <f t="shared" si="6"/>
        <v/>
      </c>
      <c r="AB43" s="147" t="str">
        <f>IF(DropTours!O37="","",DropTours!O37)</f>
        <v/>
      </c>
    </row>
    <row r="44" spans="1:28">
      <c r="A44" s="146"/>
      <c r="B44" s="32">
        <v>37</v>
      </c>
      <c r="C44" s="33" t="str">
        <f>IF(DropTours!B38="","",DropTours!B38)</f>
        <v/>
      </c>
      <c r="D44" s="33" t="str">
        <f>IF(DropTours!C38="","",DropTours!C38)</f>
        <v/>
      </c>
      <c r="E44" s="33" t="str">
        <f>IF(DropTours!D38="","",DropTours!D38)</f>
        <v/>
      </c>
      <c r="F44" s="175" t="str">
        <f>IF(DropTours!E38="","",DropTours!E38)</f>
        <v/>
      </c>
      <c r="G44" s="33" t="str">
        <f>IF(DropTours!F38="","",DropTours!F38)</f>
        <v/>
      </c>
      <c r="H44" s="205" t="str">
        <f>IF(C44="","",IF(ISNA(HLOOKUP("Geburtsdatum",Anmeldeinfos,$B44+1,FALSE)),DropTours!N38,
IF(HLOOKUP("Geburtsdatum",Anmeldeinfos,$B44+1,FALSE)=0,DropTours!N38,HLOOKUP("Geburtsdatum",Anmeldeinfos,$B44+1,FALSE))))</f>
        <v/>
      </c>
      <c r="I44" s="175"/>
      <c r="J44" s="33" t="str">
        <f>IF(DropTours!H38="","",DropTours!H38)</f>
        <v/>
      </c>
      <c r="K44" s="175" t="str">
        <f>IF(DropTours!I38="","",DropTours!I38)</f>
        <v/>
      </c>
      <c r="L44" s="176" t="str">
        <f>IF(DropTours!U38="","",DropTours!U38)</f>
        <v/>
      </c>
      <c r="M44" s="179" t="str">
        <f t="shared" si="2"/>
        <v/>
      </c>
      <c r="N44" s="175" t="str">
        <f t="shared" si="3"/>
        <v/>
      </c>
      <c r="O44" s="175" t="str">
        <f t="shared" si="4"/>
        <v/>
      </c>
      <c r="P44" s="176" t="str">
        <f t="shared" si="5"/>
        <v/>
      </c>
      <c r="Q44" s="299"/>
      <c r="R44" s="178" t="str">
        <f>IF(DropTours!L38="","",IF(DropTours!L38=0,"nein",IF(DropTours!L38=1,"ja","")))</f>
        <v/>
      </c>
      <c r="S44" s="235" t="str">
        <f t="shared" si="7"/>
        <v/>
      </c>
      <c r="T44" s="175" t="str">
        <f t="shared" si="7"/>
        <v/>
      </c>
      <c r="U44" s="177" t="str">
        <f t="shared" si="7"/>
        <v/>
      </c>
      <c r="V44" s="179" t="str">
        <f t="shared" si="7"/>
        <v/>
      </c>
      <c r="W44" s="177" t="str">
        <f t="shared" si="6"/>
        <v/>
      </c>
      <c r="X44" s="180" t="str">
        <f t="shared" si="6"/>
        <v/>
      </c>
      <c r="Y44" s="235" t="str">
        <f t="shared" si="6"/>
        <v/>
      </c>
      <c r="Z44" s="175" t="str">
        <f t="shared" si="6"/>
        <v/>
      </c>
      <c r="AA44" s="180" t="str">
        <f t="shared" si="6"/>
        <v/>
      </c>
      <c r="AB44" s="147" t="str">
        <f>IF(DropTours!O38="","",DropTours!O38)</f>
        <v/>
      </c>
    </row>
    <row r="45" spans="1:28">
      <c r="A45" s="146"/>
      <c r="B45" s="32">
        <v>38</v>
      </c>
      <c r="C45" s="33" t="str">
        <f>IF(DropTours!B39="","",DropTours!B39)</f>
        <v/>
      </c>
      <c r="D45" s="33" t="str">
        <f>IF(DropTours!C39="","",DropTours!C39)</f>
        <v/>
      </c>
      <c r="E45" s="33" t="str">
        <f>IF(DropTours!D39="","",DropTours!D39)</f>
        <v/>
      </c>
      <c r="F45" s="175" t="str">
        <f>IF(DropTours!E39="","",DropTours!E39)</f>
        <v/>
      </c>
      <c r="G45" s="33" t="str">
        <f>IF(DropTours!F39="","",DropTours!F39)</f>
        <v/>
      </c>
      <c r="H45" s="205" t="str">
        <f>IF(C45="","",IF(ISNA(HLOOKUP("Geburtsdatum",Anmeldeinfos,$B45+1,FALSE)),DropTours!N39,
IF(HLOOKUP("Geburtsdatum",Anmeldeinfos,$B45+1,FALSE)=0,DropTours!N39,HLOOKUP("Geburtsdatum",Anmeldeinfos,$B45+1,FALSE))))</f>
        <v/>
      </c>
      <c r="I45" s="175"/>
      <c r="J45" s="33" t="str">
        <f>IF(DropTours!H39="","",DropTours!H39)</f>
        <v/>
      </c>
      <c r="K45" s="175" t="str">
        <f>IF(DropTours!I39="","",DropTours!I39)</f>
        <v/>
      </c>
      <c r="L45" s="176" t="str">
        <f>IF(DropTours!U39="","",DropTours!U39)</f>
        <v/>
      </c>
      <c r="M45" s="179" t="str">
        <f t="shared" si="2"/>
        <v/>
      </c>
      <c r="N45" s="175" t="str">
        <f t="shared" si="3"/>
        <v/>
      </c>
      <c r="O45" s="175" t="str">
        <f t="shared" si="4"/>
        <v/>
      </c>
      <c r="P45" s="176" t="str">
        <f t="shared" si="5"/>
        <v/>
      </c>
      <c r="Q45" s="299"/>
      <c r="R45" s="178" t="str">
        <f>IF(DropTours!L39="","",IF(DropTours!L39=0,"nein",IF(DropTours!L39=1,"ja","")))</f>
        <v/>
      </c>
      <c r="S45" s="235" t="str">
        <f t="shared" si="7"/>
        <v/>
      </c>
      <c r="T45" s="175" t="str">
        <f t="shared" si="7"/>
        <v/>
      </c>
      <c r="U45" s="177" t="str">
        <f t="shared" si="7"/>
        <v/>
      </c>
      <c r="V45" s="179" t="str">
        <f t="shared" si="7"/>
        <v/>
      </c>
      <c r="W45" s="177" t="str">
        <f t="shared" si="6"/>
        <v/>
      </c>
      <c r="X45" s="180" t="str">
        <f t="shared" si="6"/>
        <v/>
      </c>
      <c r="Y45" s="235" t="str">
        <f t="shared" si="6"/>
        <v/>
      </c>
      <c r="Z45" s="175" t="str">
        <f t="shared" si="6"/>
        <v/>
      </c>
      <c r="AA45" s="180" t="str">
        <f t="shared" si="6"/>
        <v/>
      </c>
      <c r="AB45" s="147" t="str">
        <f>IF(DropTours!O39="","",DropTours!O39)</f>
        <v/>
      </c>
    </row>
    <row r="46" spans="1:28">
      <c r="A46" s="146"/>
      <c r="B46" s="32">
        <v>39</v>
      </c>
      <c r="C46" s="33" t="str">
        <f>IF(DropTours!B40="","",DropTours!B40)</f>
        <v/>
      </c>
      <c r="D46" s="33" t="str">
        <f>IF(DropTours!C40="","",DropTours!C40)</f>
        <v/>
      </c>
      <c r="E46" s="33" t="str">
        <f>IF(DropTours!D40="","",DropTours!D40)</f>
        <v/>
      </c>
      <c r="F46" s="175" t="str">
        <f>IF(DropTours!E40="","",DropTours!E40)</f>
        <v/>
      </c>
      <c r="G46" s="33" t="str">
        <f>IF(DropTours!F40="","",DropTours!F40)</f>
        <v/>
      </c>
      <c r="H46" s="205" t="str">
        <f>IF(C46="","",IF(ISNA(HLOOKUP("Geburtsdatum",Anmeldeinfos,$B46+1,FALSE)),DropTours!N40,
IF(HLOOKUP("Geburtsdatum",Anmeldeinfos,$B46+1,FALSE)=0,DropTours!N40,HLOOKUP("Geburtsdatum",Anmeldeinfos,$B46+1,FALSE))))</f>
        <v/>
      </c>
      <c r="I46" s="175"/>
      <c r="J46" s="33" t="str">
        <f>IF(DropTours!H40="","",DropTours!H40)</f>
        <v/>
      </c>
      <c r="K46" s="175" t="str">
        <f>IF(DropTours!I40="","",DropTours!I40)</f>
        <v/>
      </c>
      <c r="L46" s="176" t="str">
        <f>IF(DropTours!U40="","",DropTours!U40)</f>
        <v/>
      </c>
      <c r="M46" s="179" t="str">
        <f t="shared" si="2"/>
        <v/>
      </c>
      <c r="N46" s="175" t="str">
        <f t="shared" si="3"/>
        <v/>
      </c>
      <c r="O46" s="175" t="str">
        <f t="shared" si="4"/>
        <v/>
      </c>
      <c r="P46" s="176" t="str">
        <f t="shared" si="5"/>
        <v/>
      </c>
      <c r="Q46" s="299"/>
      <c r="R46" s="178" t="str">
        <f>IF(DropTours!L40="","",IF(DropTours!L40=0,"nein",IF(DropTours!L40=1,"ja","")))</f>
        <v/>
      </c>
      <c r="S46" s="235" t="str">
        <f t="shared" si="7"/>
        <v/>
      </c>
      <c r="T46" s="175" t="str">
        <f t="shared" si="7"/>
        <v/>
      </c>
      <c r="U46" s="177" t="str">
        <f t="shared" si="7"/>
        <v/>
      </c>
      <c r="V46" s="179" t="str">
        <f t="shared" si="7"/>
        <v/>
      </c>
      <c r="W46" s="177" t="str">
        <f t="shared" si="6"/>
        <v/>
      </c>
      <c r="X46" s="180" t="str">
        <f t="shared" si="6"/>
        <v/>
      </c>
      <c r="Y46" s="235" t="str">
        <f t="shared" si="6"/>
        <v/>
      </c>
      <c r="Z46" s="175" t="str">
        <f t="shared" si="6"/>
        <v/>
      </c>
      <c r="AA46" s="180" t="str">
        <f t="shared" si="6"/>
        <v/>
      </c>
      <c r="AB46" s="147" t="str">
        <f>IF(DropTours!O40="","",DropTours!O40)</f>
        <v/>
      </c>
    </row>
    <row r="47" spans="1:28">
      <c r="A47" s="146"/>
      <c r="B47" s="32">
        <v>40</v>
      </c>
      <c r="C47" s="33" t="str">
        <f>IF(DropTours!B41="","",DropTours!B41)</f>
        <v/>
      </c>
      <c r="D47" s="33" t="str">
        <f>IF(DropTours!C41="","",DropTours!C41)</f>
        <v/>
      </c>
      <c r="E47" s="33" t="str">
        <f>IF(DropTours!D41="","",DropTours!D41)</f>
        <v/>
      </c>
      <c r="F47" s="175" t="str">
        <f>IF(DropTours!E41="","",DropTours!E41)</f>
        <v/>
      </c>
      <c r="G47" s="33" t="str">
        <f>IF(DropTours!F41="","",DropTours!F41)</f>
        <v/>
      </c>
      <c r="H47" s="205" t="str">
        <f>IF(C47="","",IF(ISNA(HLOOKUP("Geburtsdatum",Anmeldeinfos,$B47+1,FALSE)),DropTours!N41,
IF(HLOOKUP("Geburtsdatum",Anmeldeinfos,$B47+1,FALSE)=0,DropTours!N41,HLOOKUP("Geburtsdatum",Anmeldeinfos,$B47+1,FALSE))))</f>
        <v/>
      </c>
      <c r="I47" s="175"/>
      <c r="J47" s="33" t="str">
        <f>IF(DropTours!H41="","",DropTours!H41)</f>
        <v/>
      </c>
      <c r="K47" s="175" t="str">
        <f>IF(DropTours!I41="","",DropTours!I41)</f>
        <v/>
      </c>
      <c r="L47" s="176" t="str">
        <f>IF(DropTours!U41="","",DropTours!U41)</f>
        <v/>
      </c>
      <c r="M47" s="179" t="str">
        <f t="shared" si="2"/>
        <v/>
      </c>
      <c r="N47" s="175" t="str">
        <f t="shared" si="3"/>
        <v/>
      </c>
      <c r="O47" s="175" t="str">
        <f t="shared" si="4"/>
        <v/>
      </c>
      <c r="P47" s="176" t="str">
        <f t="shared" si="5"/>
        <v/>
      </c>
      <c r="Q47" s="299"/>
      <c r="R47" s="178" t="str">
        <f>IF(DropTours!L41="","",IF(DropTours!L41=0,"nein",IF(DropTours!L41=1,"ja","")))</f>
        <v/>
      </c>
      <c r="S47" s="235" t="str">
        <f t="shared" si="7"/>
        <v/>
      </c>
      <c r="T47" s="175" t="str">
        <f t="shared" si="7"/>
        <v/>
      </c>
      <c r="U47" s="177" t="str">
        <f t="shared" si="7"/>
        <v/>
      </c>
      <c r="V47" s="179" t="str">
        <f t="shared" si="7"/>
        <v/>
      </c>
      <c r="W47" s="177" t="str">
        <f t="shared" si="6"/>
        <v/>
      </c>
      <c r="X47" s="180" t="str">
        <f t="shared" si="6"/>
        <v/>
      </c>
      <c r="Y47" s="235" t="str">
        <f t="shared" si="6"/>
        <v/>
      </c>
      <c r="Z47" s="175" t="str">
        <f t="shared" si="6"/>
        <v/>
      </c>
      <c r="AA47" s="180" t="str">
        <f t="shared" si="6"/>
        <v/>
      </c>
      <c r="AB47" s="147" t="str">
        <f>IF(DropTours!O41="","",DropTours!O41)</f>
        <v/>
      </c>
    </row>
    <row r="48" spans="1:28">
      <c r="A48" s="146"/>
      <c r="B48" s="32">
        <v>41</v>
      </c>
      <c r="C48" s="33" t="str">
        <f>IF(DropTours!B42="","",DropTours!B42)</f>
        <v/>
      </c>
      <c r="D48" s="33" t="str">
        <f>IF(DropTours!C42="","",DropTours!C42)</f>
        <v/>
      </c>
      <c r="E48" s="33" t="str">
        <f>IF(DropTours!D42="","",DropTours!D42)</f>
        <v/>
      </c>
      <c r="F48" s="175" t="str">
        <f>IF(DropTours!E42="","",DropTours!E42)</f>
        <v/>
      </c>
      <c r="G48" s="33" t="str">
        <f>IF(DropTours!F42="","",DropTours!F42)</f>
        <v/>
      </c>
      <c r="H48" s="205" t="str">
        <f>IF(C48="","",IF(ISNA(HLOOKUP("Geburtsdatum",Anmeldeinfos,$B48+1,FALSE)),DropTours!N42,
IF(HLOOKUP("Geburtsdatum",Anmeldeinfos,$B48+1,FALSE)=0,DropTours!N42,HLOOKUP("Geburtsdatum",Anmeldeinfos,$B48+1,FALSE))))</f>
        <v/>
      </c>
      <c r="I48" s="175"/>
      <c r="J48" s="33" t="str">
        <f>IF(DropTours!H42="","",DropTours!H42)</f>
        <v/>
      </c>
      <c r="K48" s="175" t="str">
        <f>IF(DropTours!I42="","",DropTours!I42)</f>
        <v/>
      </c>
      <c r="L48" s="176" t="str">
        <f>IF(DropTours!U42="","",DropTours!U42)</f>
        <v/>
      </c>
      <c r="M48" s="179" t="str">
        <f t="shared" si="2"/>
        <v/>
      </c>
      <c r="N48" s="175" t="str">
        <f t="shared" si="3"/>
        <v/>
      </c>
      <c r="O48" s="175" t="str">
        <f t="shared" si="4"/>
        <v/>
      </c>
      <c r="P48" s="176" t="str">
        <f t="shared" si="5"/>
        <v/>
      </c>
      <c r="Q48" s="299"/>
      <c r="R48" s="178" t="str">
        <f>IF(DropTours!L42="","",IF(DropTours!L42=0,"nein",IF(DropTours!L42=1,"ja","")))</f>
        <v/>
      </c>
      <c r="S48" s="235" t="str">
        <f t="shared" ref="S48:V57" si="8">IF(S$7="","",IF($C48="","",HLOOKUP(S$3,Anmeldeinfos,$B48+1,FALSE)))</f>
        <v/>
      </c>
      <c r="T48" s="175" t="str">
        <f t="shared" si="8"/>
        <v/>
      </c>
      <c r="U48" s="177" t="str">
        <f t="shared" si="8"/>
        <v/>
      </c>
      <c r="V48" s="179" t="str">
        <f t="shared" si="8"/>
        <v/>
      </c>
      <c r="W48" s="177" t="str">
        <f t="shared" si="6"/>
        <v/>
      </c>
      <c r="X48" s="180" t="str">
        <f t="shared" si="6"/>
        <v/>
      </c>
      <c r="Y48" s="235" t="str">
        <f t="shared" si="6"/>
        <v/>
      </c>
      <c r="Z48" s="175" t="str">
        <f t="shared" si="6"/>
        <v/>
      </c>
      <c r="AA48" s="180" t="str">
        <f t="shared" si="6"/>
        <v/>
      </c>
      <c r="AB48" s="147" t="str">
        <f>IF(DropTours!O42="","",DropTours!O42)</f>
        <v/>
      </c>
    </row>
    <row r="49" spans="1:28">
      <c r="A49" s="146"/>
      <c r="B49" s="32">
        <v>42</v>
      </c>
      <c r="C49" s="33" t="str">
        <f>IF(DropTours!B43="","",DropTours!B43)</f>
        <v/>
      </c>
      <c r="D49" s="33" t="str">
        <f>IF(DropTours!C43="","",DropTours!C43)</f>
        <v/>
      </c>
      <c r="E49" s="33" t="str">
        <f>IF(DropTours!D43="","",DropTours!D43)</f>
        <v/>
      </c>
      <c r="F49" s="175" t="str">
        <f>IF(DropTours!E43="","",DropTours!E43)</f>
        <v/>
      </c>
      <c r="G49" s="33" t="str">
        <f>IF(DropTours!F43="","",DropTours!F43)</f>
        <v/>
      </c>
      <c r="H49" s="205" t="str">
        <f>IF(C49="","",IF(ISNA(HLOOKUP("Geburtsdatum",Anmeldeinfos,$B49+1,FALSE)),DropTours!N43,
IF(HLOOKUP("Geburtsdatum",Anmeldeinfos,$B49+1,FALSE)=0,DropTours!N43,HLOOKUP("Geburtsdatum",Anmeldeinfos,$B49+1,FALSE))))</f>
        <v/>
      </c>
      <c r="I49" s="175"/>
      <c r="J49" s="33" t="str">
        <f>IF(DropTours!H43="","",DropTours!H43)</f>
        <v/>
      </c>
      <c r="K49" s="175" t="str">
        <f>IF(DropTours!I43="","",DropTours!I43)</f>
        <v/>
      </c>
      <c r="L49" s="176" t="str">
        <f>IF(DropTours!U43="","",DropTours!U43)</f>
        <v/>
      </c>
      <c r="M49" s="179" t="str">
        <f t="shared" si="2"/>
        <v/>
      </c>
      <c r="N49" s="175" t="str">
        <f t="shared" si="3"/>
        <v/>
      </c>
      <c r="O49" s="175" t="str">
        <f t="shared" si="4"/>
        <v/>
      </c>
      <c r="P49" s="176" t="str">
        <f t="shared" si="5"/>
        <v/>
      </c>
      <c r="Q49" s="299"/>
      <c r="R49" s="178" t="str">
        <f>IF(DropTours!L43="","",IF(DropTours!L43=0,"nein",IF(DropTours!L43=1,"ja","")))</f>
        <v/>
      </c>
      <c r="S49" s="235" t="str">
        <f t="shared" si="8"/>
        <v/>
      </c>
      <c r="T49" s="175" t="str">
        <f t="shared" si="8"/>
        <v/>
      </c>
      <c r="U49" s="177" t="str">
        <f t="shared" si="8"/>
        <v/>
      </c>
      <c r="V49" s="179" t="str">
        <f t="shared" si="8"/>
        <v/>
      </c>
      <c r="W49" s="177" t="str">
        <f t="shared" si="6"/>
        <v/>
      </c>
      <c r="X49" s="180" t="str">
        <f t="shared" si="6"/>
        <v/>
      </c>
      <c r="Y49" s="235" t="str">
        <f t="shared" si="6"/>
        <v/>
      </c>
      <c r="Z49" s="175" t="str">
        <f t="shared" si="6"/>
        <v/>
      </c>
      <c r="AA49" s="180" t="str">
        <f t="shared" si="6"/>
        <v/>
      </c>
      <c r="AB49" s="147" t="str">
        <f>IF(DropTours!O43="","",DropTours!O43)</f>
        <v/>
      </c>
    </row>
    <row r="50" spans="1:28">
      <c r="A50" s="146"/>
      <c r="B50" s="32">
        <v>43</v>
      </c>
      <c r="C50" s="33" t="str">
        <f>IF(DropTours!B44="","",DropTours!B44)</f>
        <v/>
      </c>
      <c r="D50" s="33" t="str">
        <f>IF(DropTours!C44="","",DropTours!C44)</f>
        <v/>
      </c>
      <c r="E50" s="33" t="str">
        <f>IF(DropTours!D44="","",DropTours!D44)</f>
        <v/>
      </c>
      <c r="F50" s="175" t="str">
        <f>IF(DropTours!E44="","",DropTours!E44)</f>
        <v/>
      </c>
      <c r="G50" s="33" t="str">
        <f>IF(DropTours!F44="","",DropTours!F44)</f>
        <v/>
      </c>
      <c r="H50" s="205" t="str">
        <f>IF(C50="","",IF(ISNA(HLOOKUP("Geburtsdatum",Anmeldeinfos,$B50+1,FALSE)),DropTours!N44,
IF(HLOOKUP("Geburtsdatum",Anmeldeinfos,$B50+1,FALSE)=0,DropTours!N44,HLOOKUP("Geburtsdatum",Anmeldeinfos,$B50+1,FALSE))))</f>
        <v/>
      </c>
      <c r="I50" s="175"/>
      <c r="J50" s="33" t="str">
        <f>IF(DropTours!H44="","",DropTours!H44)</f>
        <v/>
      </c>
      <c r="K50" s="175" t="str">
        <f>IF(DropTours!I44="","",DropTours!I44)</f>
        <v/>
      </c>
      <c r="L50" s="176" t="str">
        <f>IF(DropTours!U44="","",DropTours!U44)</f>
        <v/>
      </c>
      <c r="M50" s="179" t="str">
        <f t="shared" si="2"/>
        <v/>
      </c>
      <c r="N50" s="175" t="str">
        <f t="shared" si="3"/>
        <v/>
      </c>
      <c r="O50" s="175" t="str">
        <f t="shared" si="4"/>
        <v/>
      </c>
      <c r="P50" s="176" t="str">
        <f t="shared" si="5"/>
        <v/>
      </c>
      <c r="Q50" s="299"/>
      <c r="R50" s="178" t="str">
        <f>IF(DropTours!L44="","",IF(DropTours!L44=0,"nein",IF(DropTours!L44=1,"ja","")))</f>
        <v/>
      </c>
      <c r="S50" s="235" t="str">
        <f t="shared" si="8"/>
        <v/>
      </c>
      <c r="T50" s="175" t="str">
        <f t="shared" si="8"/>
        <v/>
      </c>
      <c r="U50" s="177" t="str">
        <f t="shared" si="8"/>
        <v/>
      </c>
      <c r="V50" s="179" t="str">
        <f t="shared" si="8"/>
        <v/>
      </c>
      <c r="W50" s="177" t="str">
        <f t="shared" si="6"/>
        <v/>
      </c>
      <c r="X50" s="180" t="str">
        <f t="shared" si="6"/>
        <v/>
      </c>
      <c r="Y50" s="235" t="str">
        <f t="shared" si="6"/>
        <v/>
      </c>
      <c r="Z50" s="175" t="str">
        <f t="shared" si="6"/>
        <v/>
      </c>
      <c r="AA50" s="180" t="str">
        <f t="shared" si="6"/>
        <v/>
      </c>
      <c r="AB50" s="147" t="str">
        <f>IF(DropTours!O44="","",DropTours!O44)</f>
        <v/>
      </c>
    </row>
    <row r="51" spans="1:28">
      <c r="A51" s="146"/>
      <c r="B51" s="32">
        <v>44</v>
      </c>
      <c r="C51" s="33" t="str">
        <f>IF(DropTours!B45="","",DropTours!B45)</f>
        <v/>
      </c>
      <c r="D51" s="33" t="str">
        <f>IF(DropTours!C45="","",DropTours!C45)</f>
        <v/>
      </c>
      <c r="E51" s="33" t="str">
        <f>IF(DropTours!D45="","",DropTours!D45)</f>
        <v/>
      </c>
      <c r="F51" s="175" t="str">
        <f>IF(DropTours!E45="","",DropTours!E45)</f>
        <v/>
      </c>
      <c r="G51" s="33" t="str">
        <f>IF(DropTours!F45="","",DropTours!F45)</f>
        <v/>
      </c>
      <c r="H51" s="205" t="str">
        <f>IF(C51="","",IF(ISNA(HLOOKUP("Geburtsdatum",Anmeldeinfos,$B51+1,FALSE)),DropTours!N45,
IF(HLOOKUP("Geburtsdatum",Anmeldeinfos,$B51+1,FALSE)=0,DropTours!N45,HLOOKUP("Geburtsdatum",Anmeldeinfos,$B51+1,FALSE))))</f>
        <v/>
      </c>
      <c r="I51" s="175"/>
      <c r="J51" s="33" t="str">
        <f>IF(DropTours!H45="","",DropTours!H45)</f>
        <v/>
      </c>
      <c r="K51" s="175" t="str">
        <f>IF(DropTours!I45="","",DropTours!I45)</f>
        <v/>
      </c>
      <c r="L51" s="176" t="str">
        <f>IF(DropTours!U45="","",DropTours!U45)</f>
        <v/>
      </c>
      <c r="M51" s="179" t="str">
        <f t="shared" si="2"/>
        <v/>
      </c>
      <c r="N51" s="175" t="str">
        <f t="shared" si="3"/>
        <v/>
      </c>
      <c r="O51" s="175" t="str">
        <f t="shared" si="4"/>
        <v/>
      </c>
      <c r="P51" s="176" t="str">
        <f t="shared" si="5"/>
        <v/>
      </c>
      <c r="Q51" s="299"/>
      <c r="R51" s="178" t="str">
        <f>IF(DropTours!L45="","",IF(DropTours!L45=0,"nein",IF(DropTours!L45=1,"ja","")))</f>
        <v/>
      </c>
      <c r="S51" s="235" t="str">
        <f t="shared" si="8"/>
        <v/>
      </c>
      <c r="T51" s="175" t="str">
        <f t="shared" si="8"/>
        <v/>
      </c>
      <c r="U51" s="177" t="str">
        <f t="shared" si="8"/>
        <v/>
      </c>
      <c r="V51" s="179" t="str">
        <f t="shared" si="8"/>
        <v/>
      </c>
      <c r="W51" s="177" t="str">
        <f t="shared" si="6"/>
        <v/>
      </c>
      <c r="X51" s="180" t="str">
        <f t="shared" si="6"/>
        <v/>
      </c>
      <c r="Y51" s="235" t="str">
        <f t="shared" si="6"/>
        <v/>
      </c>
      <c r="Z51" s="175" t="str">
        <f t="shared" si="6"/>
        <v/>
      </c>
      <c r="AA51" s="180" t="str">
        <f t="shared" si="6"/>
        <v/>
      </c>
      <c r="AB51" s="147" t="str">
        <f>IF(DropTours!O45="","",DropTours!O45)</f>
        <v/>
      </c>
    </row>
    <row r="52" spans="1:28">
      <c r="A52" s="146"/>
      <c r="B52" s="32">
        <v>45</v>
      </c>
      <c r="C52" s="33" t="str">
        <f>IF(DropTours!B46="","",DropTours!B46)</f>
        <v/>
      </c>
      <c r="D52" s="33" t="str">
        <f>IF(DropTours!C46="","",DropTours!C46)</f>
        <v/>
      </c>
      <c r="E52" s="33" t="str">
        <f>IF(DropTours!D46="","",DropTours!D46)</f>
        <v/>
      </c>
      <c r="F52" s="175" t="str">
        <f>IF(DropTours!E46="","",DropTours!E46)</f>
        <v/>
      </c>
      <c r="G52" s="33" t="str">
        <f>IF(DropTours!F46="","",DropTours!F46)</f>
        <v/>
      </c>
      <c r="H52" s="205" t="str">
        <f>IF(C52="","",IF(ISNA(HLOOKUP("Geburtsdatum",Anmeldeinfos,$B52+1,FALSE)),DropTours!N46,
IF(HLOOKUP("Geburtsdatum",Anmeldeinfos,$B52+1,FALSE)=0,DropTours!N46,HLOOKUP("Geburtsdatum",Anmeldeinfos,$B52+1,FALSE))))</f>
        <v/>
      </c>
      <c r="I52" s="175"/>
      <c r="J52" s="33" t="str">
        <f>IF(DropTours!H46="","",DropTours!H46)</f>
        <v/>
      </c>
      <c r="K52" s="175" t="str">
        <f>IF(DropTours!I46="","",DropTours!I46)</f>
        <v/>
      </c>
      <c r="L52" s="176" t="str">
        <f>IF(DropTours!U46="","",DropTours!U46)</f>
        <v/>
      </c>
      <c r="M52" s="179" t="str">
        <f t="shared" si="2"/>
        <v/>
      </c>
      <c r="N52" s="175" t="str">
        <f t="shared" si="3"/>
        <v/>
      </c>
      <c r="O52" s="175" t="str">
        <f t="shared" si="4"/>
        <v/>
      </c>
      <c r="P52" s="176" t="str">
        <f t="shared" si="5"/>
        <v/>
      </c>
      <c r="Q52" s="299"/>
      <c r="R52" s="178" t="str">
        <f>IF(DropTours!L46="","",IF(DropTours!L46=0,"nein",IF(DropTours!L46=1,"ja","")))</f>
        <v/>
      </c>
      <c r="S52" s="235" t="str">
        <f t="shared" si="8"/>
        <v/>
      </c>
      <c r="T52" s="175" t="str">
        <f t="shared" si="8"/>
        <v/>
      </c>
      <c r="U52" s="177" t="str">
        <f t="shared" si="8"/>
        <v/>
      </c>
      <c r="V52" s="179" t="str">
        <f t="shared" si="8"/>
        <v/>
      </c>
      <c r="W52" s="177" t="str">
        <f t="shared" si="6"/>
        <v/>
      </c>
      <c r="X52" s="180" t="str">
        <f t="shared" si="6"/>
        <v/>
      </c>
      <c r="Y52" s="235" t="str">
        <f t="shared" si="6"/>
        <v/>
      </c>
      <c r="Z52" s="175" t="str">
        <f t="shared" si="6"/>
        <v/>
      </c>
      <c r="AA52" s="180" t="str">
        <f t="shared" si="6"/>
        <v/>
      </c>
      <c r="AB52" s="147" t="str">
        <f>IF(DropTours!O46="","",DropTours!O46)</f>
        <v/>
      </c>
    </row>
    <row r="53" spans="1:28">
      <c r="A53" s="146"/>
      <c r="B53" s="32">
        <v>46</v>
      </c>
      <c r="C53" s="33" t="str">
        <f>IF(DropTours!B47="","",DropTours!B47)</f>
        <v/>
      </c>
      <c r="D53" s="33" t="str">
        <f>IF(DropTours!C47="","",DropTours!C47)</f>
        <v/>
      </c>
      <c r="E53" s="33" t="str">
        <f>IF(DropTours!D47="","",DropTours!D47)</f>
        <v/>
      </c>
      <c r="F53" s="175" t="str">
        <f>IF(DropTours!E47="","",DropTours!E47)</f>
        <v/>
      </c>
      <c r="G53" s="33" t="str">
        <f>IF(DropTours!F47="","",DropTours!F47)</f>
        <v/>
      </c>
      <c r="H53" s="205" t="str">
        <f>IF(C53="","",IF(ISNA(HLOOKUP("Geburtsdatum",Anmeldeinfos,$B53+1,FALSE)),DropTours!N47,
IF(HLOOKUP("Geburtsdatum",Anmeldeinfos,$B53+1,FALSE)=0,DropTours!N47,HLOOKUP("Geburtsdatum",Anmeldeinfos,$B53+1,FALSE))))</f>
        <v/>
      </c>
      <c r="I53" s="175"/>
      <c r="J53" s="33" t="str">
        <f>IF(DropTours!H47="","",DropTours!H47)</f>
        <v/>
      </c>
      <c r="K53" s="175" t="str">
        <f>IF(DropTours!I47="","",DropTours!I47)</f>
        <v/>
      </c>
      <c r="L53" s="176" t="str">
        <f>IF(DropTours!U47="","",DropTours!U47)</f>
        <v/>
      </c>
      <c r="M53" s="179" t="str">
        <f t="shared" si="2"/>
        <v/>
      </c>
      <c r="N53" s="175" t="str">
        <f t="shared" si="3"/>
        <v/>
      </c>
      <c r="O53" s="175" t="str">
        <f t="shared" si="4"/>
        <v/>
      </c>
      <c r="P53" s="176" t="str">
        <f t="shared" si="5"/>
        <v/>
      </c>
      <c r="Q53" s="299"/>
      <c r="R53" s="178" t="str">
        <f>IF(DropTours!L47="","",IF(DropTours!L47=0,"nein",IF(DropTours!L47=1,"ja","")))</f>
        <v/>
      </c>
      <c r="S53" s="235" t="str">
        <f t="shared" si="8"/>
        <v/>
      </c>
      <c r="T53" s="175" t="str">
        <f t="shared" si="8"/>
        <v/>
      </c>
      <c r="U53" s="177" t="str">
        <f t="shared" si="8"/>
        <v/>
      </c>
      <c r="V53" s="179" t="str">
        <f t="shared" si="8"/>
        <v/>
      </c>
      <c r="W53" s="177" t="str">
        <f t="shared" si="6"/>
        <v/>
      </c>
      <c r="X53" s="180" t="str">
        <f t="shared" si="6"/>
        <v/>
      </c>
      <c r="Y53" s="235" t="str">
        <f t="shared" si="6"/>
        <v/>
      </c>
      <c r="Z53" s="175" t="str">
        <f t="shared" si="6"/>
        <v/>
      </c>
      <c r="AA53" s="180" t="str">
        <f t="shared" si="6"/>
        <v/>
      </c>
      <c r="AB53" s="147" t="str">
        <f>IF(DropTours!O47="","",DropTours!O47)</f>
        <v/>
      </c>
    </row>
    <row r="54" spans="1:28">
      <c r="A54" s="146"/>
      <c r="B54" s="32">
        <v>47</v>
      </c>
      <c r="C54" s="33" t="str">
        <f>IF(DropTours!B48="","",DropTours!B48)</f>
        <v/>
      </c>
      <c r="D54" s="33" t="str">
        <f>IF(DropTours!C48="","",DropTours!C48)</f>
        <v/>
      </c>
      <c r="E54" s="33" t="str">
        <f>IF(DropTours!D48="","",DropTours!D48)</f>
        <v/>
      </c>
      <c r="F54" s="175" t="str">
        <f>IF(DropTours!E48="","",DropTours!E48)</f>
        <v/>
      </c>
      <c r="G54" s="33" t="str">
        <f>IF(DropTours!F48="","",DropTours!F48)</f>
        <v/>
      </c>
      <c r="H54" s="205" t="str">
        <f>IF(C54="","",IF(ISNA(HLOOKUP("Geburtsdatum",Anmeldeinfos,$B54+1,FALSE)),DropTours!N48,
IF(HLOOKUP("Geburtsdatum",Anmeldeinfos,$B54+1,FALSE)=0,DropTours!N48,HLOOKUP("Geburtsdatum",Anmeldeinfos,$B54+1,FALSE))))</f>
        <v/>
      </c>
      <c r="I54" s="175"/>
      <c r="J54" s="33" t="str">
        <f>IF(DropTours!H48="","",DropTours!H48)</f>
        <v/>
      </c>
      <c r="K54" s="175" t="str">
        <f>IF(DropTours!I48="","",DropTours!I48)</f>
        <v/>
      </c>
      <c r="L54" s="176" t="str">
        <f>IF(DropTours!U48="","",DropTours!U48)</f>
        <v/>
      </c>
      <c r="M54" s="179" t="str">
        <f t="shared" si="2"/>
        <v/>
      </c>
      <c r="N54" s="175" t="str">
        <f t="shared" si="3"/>
        <v/>
      </c>
      <c r="O54" s="175" t="str">
        <f t="shared" si="4"/>
        <v/>
      </c>
      <c r="P54" s="176" t="str">
        <f t="shared" si="5"/>
        <v/>
      </c>
      <c r="Q54" s="299"/>
      <c r="R54" s="178" t="str">
        <f>IF(DropTours!L48="","",IF(DropTours!L48=0,"nein",IF(DropTours!L48=1,"ja","")))</f>
        <v/>
      </c>
      <c r="S54" s="235" t="str">
        <f t="shared" si="8"/>
        <v/>
      </c>
      <c r="T54" s="175" t="str">
        <f t="shared" si="8"/>
        <v/>
      </c>
      <c r="U54" s="177" t="str">
        <f t="shared" si="8"/>
        <v/>
      </c>
      <c r="V54" s="179" t="str">
        <f t="shared" si="8"/>
        <v/>
      </c>
      <c r="W54" s="177" t="str">
        <f t="shared" si="6"/>
        <v/>
      </c>
      <c r="X54" s="180" t="str">
        <f t="shared" si="6"/>
        <v/>
      </c>
      <c r="Y54" s="235" t="str">
        <f t="shared" si="6"/>
        <v/>
      </c>
      <c r="Z54" s="175" t="str">
        <f t="shared" si="6"/>
        <v/>
      </c>
      <c r="AA54" s="180" t="str">
        <f t="shared" si="6"/>
        <v/>
      </c>
      <c r="AB54" s="147" t="str">
        <f>IF(DropTours!O48="","",DropTours!O48)</f>
        <v/>
      </c>
    </row>
    <row r="55" spans="1:28">
      <c r="A55" s="146"/>
      <c r="B55" s="32">
        <v>48</v>
      </c>
      <c r="C55" s="33" t="str">
        <f>IF(DropTours!B49="","",DropTours!B49)</f>
        <v/>
      </c>
      <c r="D55" s="33" t="str">
        <f>IF(DropTours!C49="","",DropTours!C49)</f>
        <v/>
      </c>
      <c r="E55" s="33" t="str">
        <f>IF(DropTours!D49="","",DropTours!D49)</f>
        <v/>
      </c>
      <c r="F55" s="175" t="str">
        <f>IF(DropTours!E49="","",DropTours!E49)</f>
        <v/>
      </c>
      <c r="G55" s="33" t="str">
        <f>IF(DropTours!F49="","",DropTours!F49)</f>
        <v/>
      </c>
      <c r="H55" s="205" t="str">
        <f>IF(C55="","",IF(ISNA(HLOOKUP("Geburtsdatum",Anmeldeinfos,$B55+1,FALSE)),DropTours!N49,
IF(HLOOKUP("Geburtsdatum",Anmeldeinfos,$B55+1,FALSE)=0,DropTours!N49,HLOOKUP("Geburtsdatum",Anmeldeinfos,$B55+1,FALSE))))</f>
        <v/>
      </c>
      <c r="I55" s="175"/>
      <c r="J55" s="33" t="str">
        <f>IF(DropTours!H49="","",DropTours!H49)</f>
        <v/>
      </c>
      <c r="K55" s="175" t="str">
        <f>IF(DropTours!I49="","",DropTours!I49)</f>
        <v/>
      </c>
      <c r="L55" s="176" t="str">
        <f>IF(DropTours!U49="","",DropTours!U49)</f>
        <v/>
      </c>
      <c r="M55" s="179" t="str">
        <f t="shared" si="2"/>
        <v/>
      </c>
      <c r="N55" s="175" t="str">
        <f t="shared" si="3"/>
        <v/>
      </c>
      <c r="O55" s="175" t="str">
        <f t="shared" si="4"/>
        <v/>
      </c>
      <c r="P55" s="176" t="str">
        <f t="shared" si="5"/>
        <v/>
      </c>
      <c r="Q55" s="299"/>
      <c r="R55" s="178" t="str">
        <f>IF(DropTours!L49="","",IF(DropTours!L49=0,"nein",IF(DropTours!L49=1,"ja","")))</f>
        <v/>
      </c>
      <c r="S55" s="235" t="str">
        <f t="shared" si="8"/>
        <v/>
      </c>
      <c r="T55" s="175" t="str">
        <f t="shared" si="8"/>
        <v/>
      </c>
      <c r="U55" s="177" t="str">
        <f t="shared" si="8"/>
        <v/>
      </c>
      <c r="V55" s="179" t="str">
        <f t="shared" si="8"/>
        <v/>
      </c>
      <c r="W55" s="177" t="str">
        <f t="shared" si="6"/>
        <v/>
      </c>
      <c r="X55" s="180" t="str">
        <f t="shared" si="6"/>
        <v/>
      </c>
      <c r="Y55" s="235" t="str">
        <f t="shared" si="6"/>
        <v/>
      </c>
      <c r="Z55" s="175" t="str">
        <f t="shared" si="6"/>
        <v/>
      </c>
      <c r="AA55" s="180" t="str">
        <f t="shared" si="6"/>
        <v/>
      </c>
      <c r="AB55" s="147" t="str">
        <f>IF(DropTours!O49="","",DropTours!O49)</f>
        <v/>
      </c>
    </row>
    <row r="56" spans="1:28">
      <c r="A56" s="146"/>
      <c r="B56" s="32">
        <v>49</v>
      </c>
      <c r="C56" s="33" t="str">
        <f>IF(DropTours!B50="","",DropTours!B50)</f>
        <v/>
      </c>
      <c r="D56" s="33" t="str">
        <f>IF(DropTours!C50="","",DropTours!C50)</f>
        <v/>
      </c>
      <c r="E56" s="33" t="str">
        <f>IF(DropTours!D50="","",DropTours!D50)</f>
        <v/>
      </c>
      <c r="F56" s="175" t="str">
        <f>IF(DropTours!E50="","",DropTours!E50)</f>
        <v/>
      </c>
      <c r="G56" s="33" t="str">
        <f>IF(DropTours!F50="","",DropTours!F50)</f>
        <v/>
      </c>
      <c r="H56" s="205" t="str">
        <f>IF(C56="","",IF(ISNA(HLOOKUP("Geburtsdatum",Anmeldeinfos,$B56+1,FALSE)),DropTours!N50,
IF(HLOOKUP("Geburtsdatum",Anmeldeinfos,$B56+1,FALSE)=0,DropTours!N50,HLOOKUP("Geburtsdatum",Anmeldeinfos,$B56+1,FALSE))))</f>
        <v/>
      </c>
      <c r="I56" s="175"/>
      <c r="J56" s="33" t="str">
        <f>IF(DropTours!H50="","",DropTours!H50)</f>
        <v/>
      </c>
      <c r="K56" s="175" t="str">
        <f>IF(DropTours!I50="","",DropTours!I50)</f>
        <v/>
      </c>
      <c r="L56" s="176" t="str">
        <f>IF(DropTours!U50="","",DropTours!U50)</f>
        <v/>
      </c>
      <c r="M56" s="179" t="str">
        <f t="shared" si="2"/>
        <v/>
      </c>
      <c r="N56" s="175" t="str">
        <f t="shared" si="3"/>
        <v/>
      </c>
      <c r="O56" s="175" t="str">
        <f t="shared" si="4"/>
        <v/>
      </c>
      <c r="P56" s="176" t="str">
        <f t="shared" si="5"/>
        <v/>
      </c>
      <c r="Q56" s="299"/>
      <c r="R56" s="178" t="str">
        <f>IF(DropTours!L50="","",IF(DropTours!L50=0,"nein",IF(DropTours!L50=1,"ja","")))</f>
        <v/>
      </c>
      <c r="S56" s="235" t="str">
        <f t="shared" si="8"/>
        <v/>
      </c>
      <c r="T56" s="175" t="str">
        <f t="shared" si="8"/>
        <v/>
      </c>
      <c r="U56" s="177" t="str">
        <f t="shared" si="8"/>
        <v/>
      </c>
      <c r="V56" s="179" t="str">
        <f t="shared" si="8"/>
        <v/>
      </c>
      <c r="W56" s="177" t="str">
        <f t="shared" si="6"/>
        <v/>
      </c>
      <c r="X56" s="180" t="str">
        <f t="shared" si="6"/>
        <v/>
      </c>
      <c r="Y56" s="235" t="str">
        <f t="shared" si="6"/>
        <v/>
      </c>
      <c r="Z56" s="175" t="str">
        <f t="shared" si="6"/>
        <v/>
      </c>
      <c r="AA56" s="180" t="str">
        <f t="shared" si="6"/>
        <v/>
      </c>
      <c r="AB56" s="147" t="str">
        <f>IF(DropTours!O50="","",DropTours!O50)</f>
        <v/>
      </c>
    </row>
    <row r="57" spans="1:28" ht="15" thickBot="1">
      <c r="A57" s="148"/>
      <c r="B57" s="149">
        <v>50</v>
      </c>
      <c r="C57" s="150" t="str">
        <f>IF(DropTours!B51="","",DropTours!B51)</f>
        <v/>
      </c>
      <c r="D57" s="150" t="str">
        <f>IF(DropTours!C51="","",DropTours!C51)</f>
        <v/>
      </c>
      <c r="E57" s="150" t="str">
        <f>IF(DropTours!D51="","",DropTours!D51)</f>
        <v/>
      </c>
      <c r="F57" s="181" t="str">
        <f>IF(DropTours!E51="","",DropTours!E51)</f>
        <v/>
      </c>
      <c r="G57" s="150" t="str">
        <f>IF(DropTours!F51="","",DropTours!F51)</f>
        <v/>
      </c>
      <c r="H57" s="206" t="str">
        <f>IF(C57="","",IF(ISNA(HLOOKUP("Geburtsdatum",Anmeldeinfos,$B57+1,FALSE)),DropTours!N51,
IF(HLOOKUP("Geburtsdatum",Anmeldeinfos,$B57+1,FALSE)=0,DropTours!N51,HLOOKUP("Geburtsdatum",Anmeldeinfos,$B57+1,FALSE))))</f>
        <v/>
      </c>
      <c r="I57" s="181"/>
      <c r="J57" s="150" t="str">
        <f>IF(DropTours!H51="","",DropTours!H51)</f>
        <v/>
      </c>
      <c r="K57" s="181" t="str">
        <f>IF(DropTours!I51="","",DropTours!I51)</f>
        <v/>
      </c>
      <c r="L57" s="182" t="str">
        <f>IF(DropTours!U51="","",DropTours!U51)</f>
        <v/>
      </c>
      <c r="M57" s="185" t="str">
        <f t="shared" si="2"/>
        <v/>
      </c>
      <c r="N57" s="181" t="str">
        <f t="shared" si="3"/>
        <v/>
      </c>
      <c r="O57" s="181" t="str">
        <f t="shared" si="4"/>
        <v/>
      </c>
      <c r="P57" s="182" t="str">
        <f t="shared" si="5"/>
        <v/>
      </c>
      <c r="Q57" s="300"/>
      <c r="R57" s="184" t="str">
        <f>IF(DropTours!L51="","",IF(DropTours!L51=0,"nein",IF(DropTours!L51=1,"ja","")))</f>
        <v/>
      </c>
      <c r="S57" s="236" t="str">
        <f t="shared" si="8"/>
        <v/>
      </c>
      <c r="T57" s="181" t="str">
        <f t="shared" si="8"/>
        <v/>
      </c>
      <c r="U57" s="183" t="str">
        <f t="shared" si="8"/>
        <v/>
      </c>
      <c r="V57" s="185" t="str">
        <f t="shared" si="8"/>
        <v/>
      </c>
      <c r="W57" s="183" t="str">
        <f t="shared" si="6"/>
        <v/>
      </c>
      <c r="X57" s="186" t="str">
        <f t="shared" si="6"/>
        <v/>
      </c>
      <c r="Y57" s="236" t="str">
        <f t="shared" si="6"/>
        <v/>
      </c>
      <c r="Z57" s="181" t="str">
        <f t="shared" si="6"/>
        <v/>
      </c>
      <c r="AA57" s="186" t="str">
        <f t="shared" si="6"/>
        <v/>
      </c>
      <c r="AB57" s="151" t="str">
        <f>IF(DropTours!O51="","",DropTours!O51)</f>
        <v/>
      </c>
    </row>
    <row r="58" spans="1:28" ht="15.6" thickTop="1" thickBot="1">
      <c r="A58" s="12"/>
      <c r="B58" s="12"/>
      <c r="C58" s="139"/>
      <c r="D58" s="139"/>
      <c r="E58" s="139"/>
      <c r="F58" s="139"/>
      <c r="G58" s="139"/>
      <c r="H58" s="139"/>
      <c r="I58" s="139"/>
      <c r="J58" s="139"/>
      <c r="K58" s="187"/>
      <c r="L58" s="187"/>
      <c r="M58" s="278">
        <f>SUM(M8:M57)</f>
        <v>0</v>
      </c>
      <c r="N58" s="279">
        <f>SUM(N8:N57)</f>
        <v>0</v>
      </c>
      <c r="O58" s="279">
        <f>SUM(O8:O57)</f>
        <v>0</v>
      </c>
      <c r="P58" s="280">
        <f>SUM(P8:P57)</f>
        <v>0</v>
      </c>
      <c r="Q58" s="280">
        <f>SUM(Q8:Q57)</f>
        <v>0</v>
      </c>
      <c r="R58" s="243">
        <f>COUNTIF(R8:R57,"ja")</f>
        <v>0</v>
      </c>
      <c r="S58" s="244" t="str">
        <f>IF(S7="PW Plätze",SUM(S8:S57),IF(S7="Express",SUM(S8:S57),IF(S7="Übernachtung",COUNTIF(S8:S57,"ja"),"")))</f>
        <v/>
      </c>
      <c r="T58" s="279" t="str">
        <f t="shared" ref="T58:U58" si="9">IF(T7="PW Plätze",SUM(T8:T57),IF(T7="Express",SUM(T8:T57),IF(T7="Übernachtung",COUNTIF(T8:T57,"ja"),"")))</f>
        <v/>
      </c>
      <c r="U58" s="245" t="str">
        <f t="shared" si="9"/>
        <v/>
      </c>
      <c r="V58" s="244" t="str">
        <f>IF(V7="Helm",COUNTIF(V8:V57,"ja"),IF(V7="Gstältli",COUNTIF(V8:V57,"ja"),IF(V7="Finken",COUNT(V8:V57),"")))</f>
        <v/>
      </c>
      <c r="W58" s="279" t="str">
        <f t="shared" ref="W58:X58" si="10">IF(W7="Helm",COUNTIF(W8:W57,"ja"),IF(W7="Gstältli",COUNTIF(W8:W57,"ja"),IF(W7="Finken",COUNT(W8:W57),"")))</f>
        <v/>
      </c>
      <c r="X58" s="246" t="str">
        <f t="shared" si="10"/>
        <v/>
      </c>
      <c r="Y58" s="244" t="str">
        <f>IF(Y7="Vorstieg",COUNTIF(Y8:Y57,"ja"),IF(Y7="Seilschaftsführer",COUNTIF(Y8:Y57,"ja"),""))</f>
        <v/>
      </c>
      <c r="Z58" s="279" t="str">
        <f t="shared" ref="Z58:AA58" si="11">IF(Z7="Vorstieg",COUNTIF(Z8:Z57,"ja"),IF(Z7="Seilschaftsführer",COUNTIF(Z8:Z57,"ja"),""))</f>
        <v/>
      </c>
      <c r="AA58" s="245" t="str">
        <f t="shared" si="11"/>
        <v/>
      </c>
      <c r="AB58" s="143"/>
    </row>
  </sheetData>
  <sortState xmlns:xlrd2="http://schemas.microsoft.com/office/spreadsheetml/2017/richdata2" ref="A8:V57">
    <sortCondition ref="A8:A57" customList="BF,KL,GL,HL,TN"/>
  </sortState>
  <mergeCells count="28">
    <mergeCell ref="AB5:AB7"/>
    <mergeCell ref="A6:B6"/>
    <mergeCell ref="V6:X6"/>
    <mergeCell ref="I5:I7"/>
    <mergeCell ref="S5:U5"/>
    <mergeCell ref="D5:D7"/>
    <mergeCell ref="E5:E7"/>
    <mergeCell ref="G5:G7"/>
    <mergeCell ref="C5:C7"/>
    <mergeCell ref="A5:B5"/>
    <mergeCell ref="V5:X5"/>
    <mergeCell ref="H5:H7"/>
    <mergeCell ref="A7:B7"/>
    <mergeCell ref="K5:K7"/>
    <mergeCell ref="S6:U6"/>
    <mergeCell ref="Y5:AA6"/>
    <mergeCell ref="Q5:Q7"/>
    <mergeCell ref="F5:F7"/>
    <mergeCell ref="J5:J7"/>
    <mergeCell ref="L5:L7"/>
    <mergeCell ref="A1:E1"/>
    <mergeCell ref="H2:K2"/>
    <mergeCell ref="H1:K1"/>
    <mergeCell ref="A2:B2"/>
    <mergeCell ref="A3:B3"/>
    <mergeCell ref="C2:D2"/>
    <mergeCell ref="C3:E3"/>
    <mergeCell ref="H3:K3"/>
  </mergeCells>
  <phoneticPr fontId="0" type="noConversion"/>
  <conditionalFormatting sqref="H8:H57">
    <cfRule type="cellIs" dxfId="1" priority="2" operator="lessThan">
      <formula>3000</formula>
    </cfRule>
  </conditionalFormatting>
  <conditionalFormatting sqref="M3:M4">
    <cfRule type="expression" dxfId="0" priority="1">
      <formula>$M$1+$M$2=$M$3</formula>
    </cfRule>
  </conditionalFormatting>
  <dataValidations count="4">
    <dataValidation type="list" allowBlank="1" showInputMessage="1" showErrorMessage="1" sqref="A8:A57" xr:uid="{00000000-0002-0000-0400-000000000000}">
      <formula1>Namen1</formula1>
    </dataValidation>
    <dataValidation type="list" allowBlank="1" showInputMessage="1" showErrorMessage="1" sqref="R7:U7" xr:uid="{00000000-0002-0000-0400-000001000000}">
      <formula1>Namen3</formula1>
    </dataValidation>
    <dataValidation type="list" allowBlank="1" showInputMessage="1" showErrorMessage="1" sqref="V7:X7" xr:uid="{00000000-0002-0000-0400-000002000000}">
      <formula1>Namen2</formula1>
    </dataValidation>
    <dataValidation type="list" allowBlank="1" showInputMessage="1" showErrorMessage="1" sqref="Y7:AA7" xr:uid="{00000000-0002-0000-0400-000003000000}">
      <formula1>Namen4</formula1>
    </dataValidation>
  </dataValidation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workbookViewId="0"/>
  </sheetViews>
  <sheetFormatPr baseColWidth="10" defaultColWidth="9.8984375" defaultRowHeight="13.8"/>
  <cols>
    <col min="1" max="1" width="8.09765625" bestFit="1" customWidth="1"/>
    <col min="3" max="3" width="12.8984375" bestFit="1" customWidth="1"/>
    <col min="4" max="4" width="34.19921875" bestFit="1" customWidth="1"/>
    <col min="6" max="6" width="12.19921875" bestFit="1" customWidth="1"/>
    <col min="7" max="7" width="60" bestFit="1" customWidth="1"/>
    <col min="9" max="9" width="15.19921875" bestFit="1" customWidth="1"/>
    <col min="10" max="10" width="58.09765625" bestFit="1" customWidth="1"/>
  </cols>
  <sheetData>
    <row r="1" spans="1:10" ht="14.4" thickBot="1"/>
    <row r="2" spans="1:10" ht="14.4" thickBot="1">
      <c r="C2" s="405" t="s">
        <v>254</v>
      </c>
      <c r="D2" s="406"/>
      <c r="F2" s="405" t="s">
        <v>255</v>
      </c>
      <c r="G2" s="406"/>
      <c r="I2" s="405" t="s">
        <v>260</v>
      </c>
      <c r="J2" s="406"/>
    </row>
    <row r="3" spans="1:10">
      <c r="A3" s="162" t="s">
        <v>207</v>
      </c>
      <c r="C3" s="162" t="s">
        <v>253</v>
      </c>
      <c r="D3" s="159"/>
      <c r="F3" s="162" t="s">
        <v>256</v>
      </c>
      <c r="G3" s="159"/>
      <c r="I3" s="162" t="s">
        <v>261</v>
      </c>
      <c r="J3" s="159"/>
    </row>
    <row r="4" spans="1:10">
      <c r="A4" s="159" t="s">
        <v>208</v>
      </c>
      <c r="C4" s="159" t="s">
        <v>250</v>
      </c>
      <c r="D4" s="157" t="s">
        <v>308</v>
      </c>
      <c r="F4" s="159" t="s">
        <v>257</v>
      </c>
      <c r="G4" s="157" t="s">
        <v>259</v>
      </c>
      <c r="I4" s="159" t="s">
        <v>263</v>
      </c>
      <c r="J4" s="157" t="s">
        <v>262</v>
      </c>
    </row>
    <row r="5" spans="1:10">
      <c r="A5" s="159" t="s">
        <v>209</v>
      </c>
      <c r="C5" s="159" t="s">
        <v>251</v>
      </c>
      <c r="D5" s="157" t="s">
        <v>309</v>
      </c>
      <c r="F5" s="159" t="s">
        <v>110</v>
      </c>
      <c r="G5" s="157" t="s">
        <v>258</v>
      </c>
      <c r="I5" s="159" t="s">
        <v>265</v>
      </c>
      <c r="J5" s="157" t="s">
        <v>264</v>
      </c>
    </row>
    <row r="6" spans="1:10">
      <c r="A6" s="159" t="s">
        <v>26</v>
      </c>
      <c r="C6" s="159" t="s">
        <v>252</v>
      </c>
      <c r="D6" s="157" t="s">
        <v>313</v>
      </c>
      <c r="F6" s="159" t="s">
        <v>269</v>
      </c>
      <c r="G6" s="157" t="s">
        <v>268</v>
      </c>
      <c r="I6" s="159" t="s">
        <v>283</v>
      </c>
      <c r="J6" s="157" t="s">
        <v>266</v>
      </c>
    </row>
    <row r="7" spans="1:10">
      <c r="A7" s="159" t="s">
        <v>210</v>
      </c>
      <c r="C7" s="159" t="s">
        <v>277</v>
      </c>
      <c r="D7" s="157" t="s">
        <v>278</v>
      </c>
      <c r="F7" s="159" t="s">
        <v>271</v>
      </c>
      <c r="G7" s="157" t="s">
        <v>270</v>
      </c>
      <c r="I7" s="159" t="s">
        <v>273</v>
      </c>
      <c r="J7" s="157" t="s">
        <v>272</v>
      </c>
    </row>
    <row r="8" spans="1:10" ht="14.4" thickBot="1">
      <c r="A8" s="160" t="s">
        <v>111</v>
      </c>
      <c r="C8" s="160"/>
      <c r="D8" s="158"/>
      <c r="F8" s="159" t="s">
        <v>285</v>
      </c>
      <c r="G8" s="157" t="s">
        <v>286</v>
      </c>
      <c r="I8" s="159" t="s">
        <v>284</v>
      </c>
      <c r="J8" s="157" t="s">
        <v>274</v>
      </c>
    </row>
    <row r="9" spans="1:10">
      <c r="F9" s="159" t="s">
        <v>287</v>
      </c>
      <c r="G9" s="157" t="s">
        <v>302</v>
      </c>
      <c r="I9" s="159" t="s">
        <v>276</v>
      </c>
      <c r="J9" s="157" t="s">
        <v>275</v>
      </c>
    </row>
    <row r="10" spans="1:10">
      <c r="F10" s="159" t="s">
        <v>310</v>
      </c>
      <c r="G10" s="157" t="s">
        <v>311</v>
      </c>
      <c r="I10" s="159" t="s">
        <v>280</v>
      </c>
      <c r="J10" s="157" t="s">
        <v>279</v>
      </c>
    </row>
    <row r="11" spans="1:10" ht="14.4" thickBot="1">
      <c r="F11" s="160"/>
      <c r="G11" s="158"/>
      <c r="I11" s="160" t="s">
        <v>282</v>
      </c>
      <c r="J11" s="158" t="s">
        <v>281</v>
      </c>
    </row>
  </sheetData>
  <mergeCells count="3">
    <mergeCell ref="C2:D2"/>
    <mergeCell ref="F2:G2"/>
    <mergeCell ref="I2:J2"/>
  </mergeCells>
  <pageMargins left="0.7" right="0.7" top="0.78740157499999996" bottom="0.78740157499999996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0"/>
  <sheetViews>
    <sheetView zoomScaleNormal="100" workbookViewId="0"/>
  </sheetViews>
  <sheetFormatPr baseColWidth="10" defaultColWidth="10" defaultRowHeight="13.8"/>
  <cols>
    <col min="1" max="1" width="16.69921875" customWidth="1"/>
    <col min="2" max="2" width="25.19921875" bestFit="1" customWidth="1"/>
    <col min="3" max="3" width="9.19921875" customWidth="1"/>
    <col min="4" max="4" width="4.69921875" bestFit="1" customWidth="1"/>
    <col min="5" max="5" width="11.09765625" customWidth="1"/>
    <col min="6" max="6" width="5.3984375" customWidth="1"/>
    <col min="7" max="8" width="15.59765625" customWidth="1"/>
    <col min="9" max="9" width="11.3984375" customWidth="1"/>
    <col min="10" max="10" width="41.69921875" customWidth="1"/>
    <col min="11" max="19" width="11.3984375" customWidth="1"/>
  </cols>
  <sheetData>
    <row r="1" spans="1:8">
      <c r="A1" s="82"/>
      <c r="B1" s="46"/>
      <c r="C1" s="46"/>
      <c r="D1" s="46"/>
      <c r="E1" s="46"/>
      <c r="F1" s="46"/>
      <c r="G1" s="46"/>
      <c r="H1" s="44"/>
    </row>
    <row r="2" spans="1:8" ht="17.399999999999999">
      <c r="A2" s="34" t="s">
        <v>112</v>
      </c>
      <c r="B2" s="35"/>
      <c r="C2" s="410">
        <f>Tourenprotokoll!G4</f>
        <v>0</v>
      </c>
      <c r="D2" s="410"/>
      <c r="E2" s="410"/>
      <c r="F2" s="410"/>
      <c r="G2" s="283" t="s">
        <v>113</v>
      </c>
      <c r="H2" s="37">
        <f>Tourenprotokoll!C4</f>
        <v>44197</v>
      </c>
    </row>
    <row r="3" spans="1:8">
      <c r="A3" s="102"/>
      <c r="B3" s="35"/>
      <c r="C3" s="35"/>
      <c r="D3" s="35"/>
      <c r="E3" s="35"/>
      <c r="F3" s="35"/>
      <c r="G3" s="35"/>
      <c r="H3" s="247"/>
    </row>
    <row r="4" spans="1:8">
      <c r="A4" s="38" t="s">
        <v>114</v>
      </c>
      <c r="B4" s="119">
        <f>Tourenprotokoll!J4</f>
        <v>0</v>
      </c>
      <c r="C4" s="35"/>
      <c r="D4" s="35"/>
      <c r="E4" s="35"/>
      <c r="F4" s="35"/>
      <c r="G4" s="35"/>
      <c r="H4" s="296"/>
    </row>
    <row r="5" spans="1:8">
      <c r="A5" s="103"/>
      <c r="B5" s="40" t="s">
        <v>115</v>
      </c>
      <c r="C5" s="35"/>
      <c r="D5" s="35"/>
      <c r="E5" s="35"/>
      <c r="F5" s="35"/>
      <c r="G5" s="35"/>
      <c r="H5" s="247"/>
    </row>
    <row r="6" spans="1:8">
      <c r="A6" s="103"/>
      <c r="B6" s="40" t="s">
        <v>116</v>
      </c>
      <c r="C6" s="35"/>
      <c r="D6" s="35"/>
      <c r="E6" s="35"/>
      <c r="F6" s="248"/>
      <c r="G6" s="248"/>
      <c r="H6" s="282"/>
    </row>
    <row r="7" spans="1:8">
      <c r="A7" s="103"/>
      <c r="B7" s="40" t="s">
        <v>117</v>
      </c>
      <c r="C7" s="35"/>
      <c r="D7" s="35"/>
      <c r="E7" s="35"/>
      <c r="F7" s="35"/>
      <c r="G7" s="35"/>
      <c r="H7" s="247"/>
    </row>
    <row r="8" spans="1:8">
      <c r="A8" s="103"/>
      <c r="B8" s="40" t="s">
        <v>118</v>
      </c>
      <c r="C8" s="35"/>
      <c r="D8" s="35"/>
      <c r="E8" s="35"/>
      <c r="F8" s="35"/>
      <c r="G8" s="35"/>
      <c r="H8" s="43"/>
    </row>
    <row r="9" spans="1:8">
      <c r="A9" s="38"/>
      <c r="B9" s="35"/>
      <c r="C9" s="35"/>
      <c r="D9" s="35"/>
      <c r="E9" s="35"/>
      <c r="F9" s="35"/>
      <c r="G9" s="83" t="s">
        <v>140</v>
      </c>
      <c r="H9" s="83" t="s">
        <v>119</v>
      </c>
    </row>
    <row r="10" spans="1:8">
      <c r="A10" s="45" t="s">
        <v>120</v>
      </c>
      <c r="B10" s="46" t="s">
        <v>179</v>
      </c>
      <c r="C10" s="47"/>
      <c r="D10" s="46" t="s">
        <v>121</v>
      </c>
      <c r="E10" s="210">
        <v>0.6</v>
      </c>
      <c r="F10" s="55"/>
      <c r="G10" s="83"/>
      <c r="H10" s="211">
        <f>C10*E10</f>
        <v>0</v>
      </c>
    </row>
    <row r="11" spans="1:8" ht="8.1" customHeight="1">
      <c r="A11" s="38"/>
      <c r="B11" s="35"/>
      <c r="C11" s="35"/>
      <c r="D11" s="35"/>
      <c r="E11" s="35"/>
      <c r="F11" s="35"/>
      <c r="G11" s="84"/>
      <c r="H11" s="212"/>
    </row>
    <row r="12" spans="1:8">
      <c r="A12" s="38"/>
      <c r="B12" s="35" t="s">
        <v>180</v>
      </c>
      <c r="C12" s="76"/>
      <c r="D12" s="35" t="s">
        <v>121</v>
      </c>
      <c r="E12" s="213">
        <v>0.7</v>
      </c>
      <c r="F12" s="52"/>
      <c r="G12" s="84"/>
      <c r="H12" s="214">
        <f>C12*E12</f>
        <v>0</v>
      </c>
    </row>
    <row r="13" spans="1:8" ht="8.1" customHeight="1">
      <c r="A13" s="38"/>
      <c r="B13" s="35"/>
      <c r="C13" s="35"/>
      <c r="D13" s="35"/>
      <c r="E13" s="35"/>
      <c r="F13" s="35"/>
      <c r="G13" s="84"/>
      <c r="H13" s="212"/>
    </row>
    <row r="14" spans="1:8">
      <c r="A14" s="38"/>
      <c r="B14" s="35" t="s">
        <v>181</v>
      </c>
      <c r="C14" s="76"/>
      <c r="D14" s="35" t="s">
        <v>121</v>
      </c>
      <c r="E14" s="213">
        <v>0.2</v>
      </c>
      <c r="F14" s="52"/>
      <c r="G14" s="84"/>
      <c r="H14" s="214">
        <f>C14*E14</f>
        <v>0</v>
      </c>
    </row>
    <row r="15" spans="1:8" ht="8.1" customHeight="1">
      <c r="A15" s="38"/>
      <c r="B15" s="35"/>
      <c r="C15" s="35"/>
      <c r="D15" s="35"/>
      <c r="E15" s="35"/>
      <c r="F15" s="35"/>
      <c r="G15" s="84"/>
      <c r="H15" s="212"/>
    </row>
    <row r="16" spans="1:8" ht="8.1" customHeight="1">
      <c r="A16" s="38"/>
      <c r="B16" s="35"/>
      <c r="C16" s="35"/>
      <c r="D16" s="35"/>
      <c r="E16" s="35"/>
      <c r="F16" s="35"/>
      <c r="G16" s="84"/>
      <c r="H16" s="212"/>
    </row>
    <row r="17" spans="1:10">
      <c r="A17" s="38"/>
      <c r="B17" s="35" t="s">
        <v>182</v>
      </c>
      <c r="C17" s="35"/>
      <c r="D17" s="35"/>
      <c r="E17" s="52"/>
      <c r="F17" s="52"/>
      <c r="G17" s="84"/>
      <c r="H17" s="212">
        <v>0</v>
      </c>
    </row>
    <row r="18" spans="1:10" ht="8.1" customHeight="1">
      <c r="A18" s="38"/>
      <c r="B18" s="35"/>
      <c r="C18" s="35"/>
      <c r="D18" s="35"/>
      <c r="E18" s="35"/>
      <c r="F18" s="35"/>
      <c r="G18" s="84"/>
      <c r="H18" s="212"/>
    </row>
    <row r="19" spans="1:10">
      <c r="A19" s="38"/>
      <c r="B19" s="35"/>
      <c r="C19" s="35"/>
      <c r="D19" s="35"/>
      <c r="E19" s="35"/>
      <c r="F19" s="35"/>
      <c r="G19" s="84"/>
      <c r="H19" s="212">
        <v>0</v>
      </c>
    </row>
    <row r="20" spans="1:10" ht="8.1" customHeight="1">
      <c r="A20" s="38"/>
      <c r="B20" s="35"/>
      <c r="C20" s="35"/>
      <c r="D20" s="35"/>
      <c r="E20" s="35"/>
      <c r="F20" s="35"/>
      <c r="G20" s="84"/>
      <c r="H20" s="212"/>
    </row>
    <row r="21" spans="1:10" ht="12.75" customHeight="1">
      <c r="A21" s="38" t="s">
        <v>144</v>
      </c>
      <c r="B21" s="35" t="s">
        <v>145</v>
      </c>
      <c r="C21" s="35"/>
      <c r="D21" s="35"/>
      <c r="E21" s="35"/>
      <c r="F21" s="35"/>
      <c r="G21" s="84"/>
      <c r="H21" s="212">
        <v>0</v>
      </c>
    </row>
    <row r="22" spans="1:10" ht="8.1" customHeight="1">
      <c r="A22" s="38"/>
      <c r="B22" s="35"/>
      <c r="C22" s="35"/>
      <c r="D22" s="35"/>
      <c r="E22" s="35"/>
      <c r="F22" s="35"/>
      <c r="G22" s="84"/>
      <c r="H22" s="212"/>
    </row>
    <row r="23" spans="1:10">
      <c r="A23" s="38" t="s">
        <v>147</v>
      </c>
      <c r="B23" s="407"/>
      <c r="C23" s="407"/>
      <c r="D23" s="407"/>
      <c r="E23" s="407"/>
      <c r="F23" s="408"/>
      <c r="G23" s="84"/>
      <c r="H23" s="212">
        <v>0</v>
      </c>
    </row>
    <row r="24" spans="1:10" ht="8.1" customHeight="1">
      <c r="A24" s="38"/>
      <c r="B24" s="35"/>
      <c r="C24" s="35"/>
      <c r="D24" s="35"/>
      <c r="E24" s="35"/>
      <c r="F24" s="35"/>
      <c r="G24" s="84"/>
      <c r="H24" s="212"/>
    </row>
    <row r="25" spans="1:10">
      <c r="A25" s="38"/>
      <c r="B25" s="35"/>
      <c r="C25" s="35"/>
      <c r="D25" s="35"/>
      <c r="E25" s="35"/>
      <c r="F25" s="35"/>
      <c r="G25" s="84"/>
      <c r="H25" s="212">
        <v>0</v>
      </c>
      <c r="J25" s="104"/>
    </row>
    <row r="26" spans="1:10" ht="8.1" customHeight="1">
      <c r="A26" s="98"/>
      <c r="B26" s="76"/>
      <c r="C26" s="76"/>
      <c r="D26" s="76"/>
      <c r="E26" s="76"/>
      <c r="F26" s="35"/>
      <c r="G26" s="84"/>
      <c r="H26" s="212"/>
    </row>
    <row r="27" spans="1:10">
      <c r="A27" s="416" t="s">
        <v>127</v>
      </c>
      <c r="B27" s="35"/>
      <c r="C27" s="35"/>
      <c r="D27" s="35"/>
      <c r="E27" s="35"/>
      <c r="F27" s="46"/>
      <c r="G27" s="85"/>
      <c r="H27" s="212">
        <v>0</v>
      </c>
    </row>
    <row r="28" spans="1:10" ht="8.1" customHeight="1">
      <c r="A28" s="417"/>
      <c r="B28" s="35"/>
      <c r="C28" s="35"/>
      <c r="D28" s="35"/>
      <c r="E28" s="35"/>
      <c r="F28" s="35"/>
      <c r="G28" s="84"/>
      <c r="H28" s="212"/>
    </row>
    <row r="29" spans="1:10" ht="13.35" customHeight="1">
      <c r="A29" s="417"/>
      <c r="B29" s="35"/>
      <c r="C29" s="35"/>
      <c r="D29" s="35"/>
      <c r="E29" s="35"/>
      <c r="F29" s="35"/>
      <c r="G29" s="84"/>
      <c r="H29" s="212">
        <v>0</v>
      </c>
    </row>
    <row r="30" spans="1:10" ht="8.1" customHeight="1">
      <c r="A30" s="38"/>
      <c r="B30" s="35"/>
      <c r="C30" s="35"/>
      <c r="D30" s="35"/>
      <c r="E30" s="35"/>
      <c r="F30" s="35"/>
      <c r="G30" s="84"/>
      <c r="H30" s="212"/>
    </row>
    <row r="31" spans="1:10">
      <c r="A31" s="38"/>
      <c r="B31" s="409"/>
      <c r="C31" s="409"/>
      <c r="D31" s="409"/>
      <c r="E31" s="409"/>
      <c r="F31" s="35"/>
      <c r="G31" s="84"/>
      <c r="H31" s="215">
        <v>0</v>
      </c>
    </row>
    <row r="32" spans="1:10" ht="8.1" customHeight="1">
      <c r="A32" s="38"/>
      <c r="B32" s="35"/>
      <c r="C32" s="35"/>
      <c r="D32" s="35"/>
      <c r="E32" s="35"/>
      <c r="F32" s="35"/>
      <c r="G32" s="84"/>
      <c r="H32" s="212"/>
    </row>
    <row r="33" spans="1:8">
      <c r="A33" s="38"/>
      <c r="B33" s="409"/>
      <c r="C33" s="409"/>
      <c r="D33" s="409"/>
      <c r="E33" s="409"/>
      <c r="F33" s="35"/>
      <c r="G33" s="84"/>
      <c r="H33" s="212">
        <v>0</v>
      </c>
    </row>
    <row r="34" spans="1:8" ht="8.1" customHeight="1">
      <c r="A34" s="38"/>
      <c r="B34" s="35"/>
      <c r="C34" s="35"/>
      <c r="D34" s="35"/>
      <c r="E34" s="213"/>
      <c r="F34" s="35"/>
      <c r="G34" s="84"/>
      <c r="H34" s="212"/>
    </row>
    <row r="35" spans="1:8" ht="13.35" customHeight="1">
      <c r="A35" s="38"/>
      <c r="B35" s="35"/>
      <c r="C35" s="76"/>
      <c r="D35" s="35" t="s">
        <v>148</v>
      </c>
      <c r="E35" s="213">
        <v>0</v>
      </c>
      <c r="F35" s="35"/>
      <c r="G35" s="84"/>
      <c r="H35" s="212">
        <f>C35*E35</f>
        <v>0</v>
      </c>
    </row>
    <row r="36" spans="1:8" ht="8.1" customHeight="1" thickBot="1">
      <c r="A36" s="58"/>
      <c r="B36" s="59"/>
      <c r="C36" s="59"/>
      <c r="D36" s="59"/>
      <c r="E36" s="216"/>
      <c r="F36" s="87"/>
      <c r="G36" s="84"/>
      <c r="H36" s="61"/>
    </row>
    <row r="37" spans="1:8">
      <c r="A37" s="38" t="s">
        <v>183</v>
      </c>
      <c r="B37" s="35"/>
      <c r="C37" s="76"/>
      <c r="D37" s="35" t="s">
        <v>148</v>
      </c>
      <c r="E37" s="213">
        <v>0</v>
      </c>
      <c r="F37" s="52"/>
      <c r="G37" s="214">
        <f>C37*E37</f>
        <v>0</v>
      </c>
      <c r="H37" s="212"/>
    </row>
    <row r="38" spans="1:8" ht="13.35" customHeight="1">
      <c r="A38" s="38" t="s">
        <v>184</v>
      </c>
      <c r="B38" s="35"/>
      <c r="C38" s="76"/>
      <c r="D38" s="35" t="s">
        <v>148</v>
      </c>
      <c r="E38" s="213">
        <v>0</v>
      </c>
      <c r="F38" s="52"/>
      <c r="G38" s="214">
        <f>C38*E38</f>
        <v>0</v>
      </c>
      <c r="H38" s="247"/>
    </row>
    <row r="39" spans="1:8" ht="13.35" customHeight="1">
      <c r="A39" s="38" t="s">
        <v>185</v>
      </c>
      <c r="B39" s="35"/>
      <c r="C39" s="47"/>
      <c r="D39" s="35" t="s">
        <v>148</v>
      </c>
      <c r="E39" s="213">
        <v>0</v>
      </c>
      <c r="F39" s="52"/>
      <c r="G39" s="217">
        <f>C39*E39</f>
        <v>0</v>
      </c>
      <c r="H39" s="247"/>
    </row>
    <row r="40" spans="1:8">
      <c r="A40" s="38" t="s">
        <v>185</v>
      </c>
      <c r="B40" s="35"/>
      <c r="C40" s="47"/>
      <c r="D40" s="35" t="s">
        <v>148</v>
      </c>
      <c r="E40" s="213">
        <v>0</v>
      </c>
      <c r="F40" s="52"/>
      <c r="G40" s="214">
        <f>C40*E40</f>
        <v>0</v>
      </c>
      <c r="H40" s="247"/>
    </row>
    <row r="41" spans="1:8" ht="13.35" customHeight="1">
      <c r="A41" s="38" t="s">
        <v>163</v>
      </c>
      <c r="B41" s="35"/>
      <c r="C41" s="76"/>
      <c r="D41" s="35" t="s">
        <v>148</v>
      </c>
      <c r="E41" s="213">
        <v>0</v>
      </c>
      <c r="F41" s="52"/>
      <c r="G41" s="214">
        <f>C41*E41</f>
        <v>0</v>
      </c>
      <c r="H41" s="247"/>
    </row>
    <row r="42" spans="1:8" ht="8.1" customHeight="1">
      <c r="A42" s="38"/>
      <c r="B42" s="35"/>
      <c r="C42" s="35"/>
      <c r="D42" s="35"/>
      <c r="E42" s="35"/>
      <c r="F42" s="35"/>
      <c r="G42" s="214"/>
      <c r="H42" s="247"/>
    </row>
    <row r="43" spans="1:8">
      <c r="A43" s="416" t="s">
        <v>149</v>
      </c>
      <c r="B43" s="46"/>
      <c r="C43" s="46"/>
      <c r="D43" s="46"/>
      <c r="E43" s="46"/>
      <c r="F43" s="46"/>
      <c r="G43" s="214">
        <v>0</v>
      </c>
      <c r="H43" s="247"/>
    </row>
    <row r="44" spans="1:8" ht="8.1" customHeight="1">
      <c r="A44" s="417"/>
      <c r="B44" s="35"/>
      <c r="C44" s="35"/>
      <c r="D44" s="35"/>
      <c r="E44" s="35"/>
      <c r="F44" s="35"/>
      <c r="G44" s="214"/>
      <c r="H44" s="247"/>
    </row>
    <row r="45" spans="1:8">
      <c r="A45" s="417"/>
      <c r="B45" s="35"/>
      <c r="C45" s="35"/>
      <c r="D45" s="35"/>
      <c r="E45" s="35"/>
      <c r="F45" s="35"/>
      <c r="G45" s="214">
        <v>0</v>
      </c>
      <c r="H45" s="247"/>
    </row>
    <row r="46" spans="1:8" ht="8.1" customHeight="1">
      <c r="A46" s="38"/>
      <c r="B46" s="35"/>
      <c r="C46" s="35"/>
      <c r="D46" s="35"/>
      <c r="E46" s="35"/>
      <c r="F46" s="35"/>
      <c r="G46" s="214"/>
      <c r="H46" s="247"/>
    </row>
    <row r="47" spans="1:8">
      <c r="A47" s="38"/>
      <c r="B47" s="35"/>
      <c r="C47" s="35"/>
      <c r="D47" s="35"/>
      <c r="E47" s="35"/>
      <c r="F47" s="35"/>
      <c r="G47" s="214">
        <v>0</v>
      </c>
      <c r="H47" s="247"/>
    </row>
    <row r="48" spans="1:8" ht="8.1" customHeight="1">
      <c r="A48" s="38"/>
      <c r="B48" s="35"/>
      <c r="C48" s="35"/>
      <c r="D48" s="35"/>
      <c r="E48" s="35"/>
      <c r="F48" s="35"/>
      <c r="G48" s="214"/>
      <c r="H48" s="247"/>
    </row>
    <row r="49" spans="1:11">
      <c r="A49" s="38"/>
      <c r="B49" s="35"/>
      <c r="C49" s="76"/>
      <c r="D49" s="35" t="s">
        <v>148</v>
      </c>
      <c r="E49" s="213">
        <v>0</v>
      </c>
      <c r="F49" s="35"/>
      <c r="G49" s="214">
        <f>C49*E49</f>
        <v>0</v>
      </c>
      <c r="H49" s="247"/>
    </row>
    <row r="50" spans="1:11" ht="8.1" customHeight="1">
      <c r="A50" s="38"/>
      <c r="B50" s="35"/>
      <c r="C50" s="35"/>
      <c r="D50" s="35"/>
      <c r="E50" s="35"/>
      <c r="F50" s="35"/>
      <c r="G50" s="214"/>
      <c r="H50" s="247"/>
    </row>
    <row r="51" spans="1:11">
      <c r="A51" s="38"/>
      <c r="B51" s="35"/>
      <c r="C51" s="76"/>
      <c r="D51" s="35" t="s">
        <v>148</v>
      </c>
      <c r="E51" s="213">
        <v>0</v>
      </c>
      <c r="F51" s="35"/>
      <c r="G51" s="214">
        <f>C51*E51</f>
        <v>0</v>
      </c>
      <c r="H51" s="247"/>
    </row>
    <row r="52" spans="1:11" ht="6" customHeight="1" thickBot="1">
      <c r="A52" s="58"/>
      <c r="B52" s="59"/>
      <c r="C52" s="59"/>
      <c r="D52" s="59"/>
      <c r="E52" s="59"/>
      <c r="F52" s="87"/>
      <c r="G52" s="89"/>
      <c r="H52" s="87"/>
    </row>
    <row r="53" spans="1:11">
      <c r="A53" s="38"/>
      <c r="B53" s="35"/>
      <c r="C53" s="35"/>
      <c r="D53" s="35"/>
      <c r="E53" s="35"/>
      <c r="F53" s="35"/>
      <c r="G53" s="84"/>
      <c r="H53" s="247"/>
    </row>
    <row r="54" spans="1:11">
      <c r="A54" s="62" t="s">
        <v>150</v>
      </c>
      <c r="B54" s="35"/>
      <c r="C54" s="35"/>
      <c r="D54" s="35"/>
      <c r="E54" s="35"/>
      <c r="F54" s="35"/>
      <c r="G54" s="218">
        <f>SUM(G37:G51)</f>
        <v>0</v>
      </c>
      <c r="H54" s="219">
        <f>SUM(H10:H35)</f>
        <v>0</v>
      </c>
      <c r="J54" t="s">
        <v>186</v>
      </c>
      <c r="K54">
        <f>Anmeldeformular!M2</f>
        <v>0</v>
      </c>
    </row>
    <row r="55" spans="1:11">
      <c r="A55" s="62"/>
      <c r="B55" s="35"/>
      <c r="C55" s="35"/>
      <c r="D55" s="35"/>
      <c r="E55" s="35"/>
      <c r="F55" s="35"/>
      <c r="G55" s="84"/>
      <c r="H55" s="247"/>
      <c r="J55" s="76" t="s">
        <v>187</v>
      </c>
      <c r="K55" s="76">
        <f>Anmeldeformular!M1</f>
        <v>0</v>
      </c>
    </row>
    <row r="56" spans="1:11">
      <c r="A56" s="62" t="s">
        <v>151</v>
      </c>
      <c r="B56" s="35"/>
      <c r="C56" s="35"/>
      <c r="D56" s="35"/>
      <c r="E56" s="35"/>
      <c r="F56" s="35"/>
      <c r="G56" s="218">
        <f>H54-G54</f>
        <v>0</v>
      </c>
      <c r="H56" s="247"/>
      <c r="J56" s="105" t="s">
        <v>94</v>
      </c>
      <c r="K56" s="80">
        <f>SUM(K54:K55)</f>
        <v>0</v>
      </c>
    </row>
    <row r="57" spans="1:11" ht="6" customHeight="1">
      <c r="A57" s="62"/>
      <c r="B57" s="35"/>
      <c r="C57" s="35"/>
      <c r="D57" s="35"/>
      <c r="E57" s="35"/>
      <c r="F57" s="35"/>
      <c r="G57" s="93"/>
      <c r="H57" s="43"/>
    </row>
    <row r="58" spans="1:11">
      <c r="A58" s="62"/>
      <c r="B58" s="35"/>
      <c r="C58" s="35"/>
      <c r="D58" s="35"/>
      <c r="E58" s="35"/>
      <c r="F58" s="35"/>
      <c r="G58" s="84"/>
      <c r="H58" s="247"/>
    </row>
    <row r="59" spans="1:11" ht="14.4" thickBot="1">
      <c r="A59" s="62" t="s">
        <v>129</v>
      </c>
      <c r="B59" s="35"/>
      <c r="C59" s="35"/>
      <c r="D59" s="35"/>
      <c r="E59" s="35"/>
      <c r="F59" s="35"/>
      <c r="G59" s="220">
        <f>G54+G56</f>
        <v>0</v>
      </c>
      <c r="H59" s="221">
        <f>H54</f>
        <v>0</v>
      </c>
      <c r="J59" s="80" t="s">
        <v>188</v>
      </c>
      <c r="K59" s="106">
        <f>H54-G54</f>
        <v>0</v>
      </c>
    </row>
    <row r="60" spans="1:11" ht="6" customHeight="1" thickTop="1">
      <c r="A60" s="38"/>
      <c r="B60" s="35"/>
      <c r="C60" s="35"/>
      <c r="D60" s="35"/>
      <c r="E60" s="35"/>
      <c r="F60" s="35"/>
      <c r="G60" s="35"/>
      <c r="H60" s="65"/>
    </row>
    <row r="61" spans="1:11">
      <c r="A61" s="38"/>
      <c r="B61" s="35"/>
      <c r="C61" s="35"/>
      <c r="D61" s="35"/>
      <c r="E61" s="35"/>
      <c r="F61" s="35"/>
      <c r="G61" s="35"/>
      <c r="H61" s="247"/>
      <c r="J61" s="80" t="s">
        <v>189</v>
      </c>
      <c r="K61" s="286" t="e">
        <f>K59/K54</f>
        <v>#DIV/0!</v>
      </c>
    </row>
    <row r="62" spans="1:11">
      <c r="A62" s="120" t="s">
        <v>303</v>
      </c>
      <c r="B62" s="46"/>
      <c r="C62" s="46"/>
      <c r="D62" s="46"/>
      <c r="E62" s="46"/>
      <c r="F62" s="46"/>
      <c r="G62" s="46"/>
      <c r="H62" s="44"/>
      <c r="J62" s="80" t="s">
        <v>190</v>
      </c>
      <c r="K62" s="286" t="e">
        <f>H54/K54</f>
        <v>#DIV/0!</v>
      </c>
    </row>
    <row r="63" spans="1:11">
      <c r="A63" s="38"/>
      <c r="B63" s="35"/>
      <c r="C63" s="35"/>
      <c r="D63" s="35"/>
      <c r="E63" s="35"/>
      <c r="F63" s="35"/>
      <c r="G63" s="35"/>
      <c r="H63" s="247"/>
    </row>
    <row r="64" spans="1:11">
      <c r="A64" s="222" t="s">
        <v>114</v>
      </c>
      <c r="B64" s="222" t="s">
        <v>304</v>
      </c>
      <c r="C64" s="418" t="s">
        <v>115</v>
      </c>
      <c r="D64" s="418"/>
      <c r="E64" s="418"/>
      <c r="F64" s="418"/>
      <c r="G64" s="418"/>
      <c r="H64" s="222" t="s">
        <v>305</v>
      </c>
      <c r="J64" t="s">
        <v>189</v>
      </c>
      <c r="K64" s="287" t="e">
        <f>K59/K56</f>
        <v>#DIV/0!</v>
      </c>
    </row>
    <row r="65" spans="1:8">
      <c r="A65" s="222"/>
      <c r="B65" s="250"/>
      <c r="C65" s="411"/>
      <c r="D65" s="412"/>
      <c r="E65" s="412"/>
      <c r="F65" s="412"/>
      <c r="G65" s="413"/>
      <c r="H65" s="223"/>
    </row>
    <row r="66" spans="1:8">
      <c r="A66" s="222"/>
      <c r="B66" s="250"/>
      <c r="C66" s="411"/>
      <c r="D66" s="412"/>
      <c r="E66" s="412"/>
      <c r="F66" s="412"/>
      <c r="G66" s="413"/>
      <c r="H66" s="223"/>
    </row>
    <row r="67" spans="1:8">
      <c r="A67" s="222"/>
      <c r="B67" s="250"/>
      <c r="C67" s="411"/>
      <c r="D67" s="412"/>
      <c r="E67" s="412"/>
      <c r="F67" s="412"/>
      <c r="G67" s="413"/>
      <c r="H67" s="223"/>
    </row>
    <row r="68" spans="1:8">
      <c r="A68" s="222"/>
      <c r="B68" s="250"/>
      <c r="C68" s="411"/>
      <c r="D68" s="412"/>
      <c r="E68" s="412"/>
      <c r="F68" s="412"/>
      <c r="G68" s="413"/>
      <c r="H68" s="223"/>
    </row>
    <row r="69" spans="1:8">
      <c r="A69" s="222"/>
      <c r="B69" s="250"/>
      <c r="C69" s="411"/>
      <c r="D69" s="412"/>
      <c r="E69" s="412"/>
      <c r="F69" s="412"/>
      <c r="G69" s="413"/>
      <c r="H69" s="223"/>
    </row>
    <row r="70" spans="1:8">
      <c r="A70" s="45"/>
      <c r="B70" s="249"/>
      <c r="C70" s="414"/>
      <c r="D70" s="414"/>
      <c r="E70" s="414"/>
      <c r="F70" s="414"/>
      <c r="G70" s="415"/>
      <c r="H70" s="223">
        <f>SUM(H65:H69)</f>
        <v>0</v>
      </c>
    </row>
    <row r="71" spans="1:8">
      <c r="A71" s="38"/>
      <c r="B71" s="35"/>
      <c r="C71" s="35"/>
      <c r="D71" s="35"/>
      <c r="E71" s="35"/>
      <c r="F71" s="35"/>
      <c r="G71" s="35"/>
      <c r="H71" s="247"/>
    </row>
    <row r="72" spans="1:8">
      <c r="A72" s="66" t="s">
        <v>136</v>
      </c>
      <c r="B72" s="284">
        <f ca="1">TODAY()</f>
        <v>44193</v>
      </c>
      <c r="C72" s="35"/>
      <c r="D72" s="35"/>
      <c r="E72" s="285" t="s">
        <v>137</v>
      </c>
      <c r="F72" s="407">
        <f>B4</f>
        <v>0</v>
      </c>
      <c r="G72" s="407"/>
      <c r="H72" s="408"/>
    </row>
    <row r="73" spans="1:8">
      <c r="A73" s="98"/>
      <c r="B73" s="76"/>
      <c r="C73" s="76"/>
      <c r="D73" s="76"/>
      <c r="E73" s="76"/>
      <c r="F73" s="76"/>
      <c r="G73" s="76"/>
      <c r="H73" s="43"/>
    </row>
    <row r="76" spans="1:8" ht="8.1" customHeight="1"/>
    <row r="78" spans="1:8" ht="12.75" customHeight="1"/>
    <row r="80" spans="1:8" ht="13.35" customHeight="1"/>
  </sheetData>
  <mergeCells count="14">
    <mergeCell ref="A27:A29"/>
    <mergeCell ref="A43:A45"/>
    <mergeCell ref="C64:G64"/>
    <mergeCell ref="C65:G65"/>
    <mergeCell ref="C66:G66"/>
    <mergeCell ref="F72:H72"/>
    <mergeCell ref="B31:E31"/>
    <mergeCell ref="B33:E33"/>
    <mergeCell ref="C2:F2"/>
    <mergeCell ref="B23:F23"/>
    <mergeCell ref="C67:G67"/>
    <mergeCell ref="C68:G68"/>
    <mergeCell ref="C69:G69"/>
    <mergeCell ref="C70:G70"/>
  </mergeCells>
  <phoneticPr fontId="0" type="noConversion"/>
  <pageMargins left="0.59055118110236227" right="0.59055118110236227" top="0.78740157480314965" bottom="0.78740157480314965" header="0.31496062992125984" footer="0.31496062992125984"/>
  <pageSetup paperSize="9" scale="80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9"/>
  <sheetViews>
    <sheetView workbookViewId="0"/>
  </sheetViews>
  <sheetFormatPr baseColWidth="10" defaultColWidth="10" defaultRowHeight="13.8"/>
  <cols>
    <col min="1" max="1" width="16.19921875" customWidth="1"/>
    <col min="2" max="2" width="21.69921875" customWidth="1"/>
    <col min="3" max="3" width="4.8984375" customWidth="1"/>
    <col min="4" max="4" width="4.59765625" customWidth="1"/>
    <col min="5" max="5" width="12.59765625" customWidth="1"/>
    <col min="6" max="6" width="4.59765625" customWidth="1"/>
    <col min="7" max="8" width="14.59765625" customWidth="1"/>
    <col min="9" max="11" width="11.3984375" customWidth="1"/>
  </cols>
  <sheetData>
    <row r="1" spans="1:8">
      <c r="A1" s="82"/>
      <c r="B1" s="46"/>
      <c r="C1" s="46"/>
      <c r="D1" s="46"/>
      <c r="E1" s="46"/>
      <c r="F1" s="46"/>
      <c r="G1" s="46"/>
      <c r="H1" s="44"/>
    </row>
    <row r="2" spans="1:8" ht="17.399999999999999">
      <c r="A2" s="34" t="s">
        <v>174</v>
      </c>
      <c r="B2" s="35"/>
      <c r="C2" s="410">
        <f>Tourenprotokoll!G4</f>
        <v>0</v>
      </c>
      <c r="D2" s="410"/>
      <c r="E2" s="410"/>
      <c r="F2" s="410"/>
      <c r="G2" s="36" t="s">
        <v>113</v>
      </c>
      <c r="H2" s="37">
        <f>Tourenprotokoll!C4</f>
        <v>44197</v>
      </c>
    </row>
    <row r="3" spans="1:8" ht="12.75" customHeight="1">
      <c r="A3" s="38"/>
      <c r="B3" s="35"/>
      <c r="C3" s="35"/>
      <c r="D3" s="35"/>
      <c r="E3" s="35"/>
      <c r="F3" s="35"/>
      <c r="G3" s="35"/>
      <c r="H3" s="39"/>
    </row>
    <row r="4" spans="1:8" ht="12.75" customHeight="1">
      <c r="A4" s="38" t="s">
        <v>114</v>
      </c>
      <c r="B4" s="119">
        <f>Tourenprotokoll!J4</f>
        <v>0</v>
      </c>
      <c r="C4" s="35"/>
      <c r="D4" s="35"/>
      <c r="E4" s="35"/>
      <c r="F4" s="35"/>
      <c r="G4" s="35"/>
      <c r="H4" s="39"/>
    </row>
    <row r="5" spans="1:8" ht="12.75" customHeight="1">
      <c r="A5" s="38"/>
      <c r="B5" s="40" t="s">
        <v>115</v>
      </c>
      <c r="C5" s="35"/>
      <c r="D5" s="35"/>
      <c r="E5" s="35"/>
      <c r="F5" s="35"/>
      <c r="G5" s="35"/>
      <c r="H5" s="39"/>
    </row>
    <row r="6" spans="1:8" ht="12.75" customHeight="1">
      <c r="A6" s="38"/>
      <c r="B6" s="40" t="s">
        <v>116</v>
      </c>
      <c r="C6" s="35"/>
      <c r="D6" s="35"/>
      <c r="E6" s="35"/>
      <c r="F6" s="41"/>
      <c r="G6" s="41"/>
      <c r="H6" s="42"/>
    </row>
    <row r="7" spans="1:8" ht="12.75" customHeight="1">
      <c r="A7" s="38"/>
      <c r="B7" s="40" t="s">
        <v>117</v>
      </c>
      <c r="C7" s="35"/>
      <c r="D7" s="35"/>
      <c r="E7" s="35"/>
      <c r="F7" s="35"/>
      <c r="G7" s="35"/>
      <c r="H7" s="39"/>
    </row>
    <row r="8" spans="1:8" ht="12.75" customHeight="1">
      <c r="A8" s="38"/>
      <c r="B8" s="40" t="s">
        <v>118</v>
      </c>
      <c r="C8" s="35"/>
      <c r="D8" s="35"/>
      <c r="E8" s="35"/>
      <c r="F8" s="35"/>
      <c r="G8" s="35"/>
      <c r="H8" s="43"/>
    </row>
    <row r="9" spans="1:8" ht="12.75" customHeight="1">
      <c r="A9" s="38"/>
      <c r="B9" s="35"/>
      <c r="C9" s="35"/>
      <c r="D9" s="35"/>
      <c r="E9" s="35"/>
      <c r="F9" s="35"/>
      <c r="G9" s="83" t="s">
        <v>140</v>
      </c>
      <c r="H9" s="83" t="s">
        <v>119</v>
      </c>
    </row>
    <row r="10" spans="1:8" ht="12.75" customHeight="1">
      <c r="A10" s="45" t="s">
        <v>120</v>
      </c>
      <c r="B10" s="46" t="s">
        <v>141</v>
      </c>
      <c r="C10" s="47"/>
      <c r="D10" s="46" t="s">
        <v>121</v>
      </c>
      <c r="E10" s="48">
        <v>0.6</v>
      </c>
      <c r="F10" s="55"/>
      <c r="G10" s="83"/>
      <c r="H10" s="50">
        <f>SUM(C10*E10)</f>
        <v>0</v>
      </c>
    </row>
    <row r="11" spans="1:8" ht="12.75" customHeight="1">
      <c r="A11" s="38"/>
      <c r="B11" s="35" t="s">
        <v>241</v>
      </c>
      <c r="C11" s="35"/>
      <c r="D11" s="35"/>
      <c r="E11" s="35"/>
      <c r="F11" s="35"/>
      <c r="G11" s="84"/>
      <c r="H11" s="51"/>
    </row>
    <row r="12" spans="1:8" ht="12.75" customHeight="1">
      <c r="C12" s="35"/>
      <c r="D12" s="35"/>
      <c r="E12" s="52"/>
      <c r="F12" s="52"/>
      <c r="G12" s="84"/>
      <c r="H12" s="51">
        <v>0</v>
      </c>
    </row>
    <row r="13" spans="1:8" ht="12.75" customHeight="1">
      <c r="A13" s="38" t="s">
        <v>240</v>
      </c>
      <c r="B13" s="35" t="s">
        <v>242</v>
      </c>
      <c r="C13" s="35"/>
      <c r="D13" s="35"/>
      <c r="E13" s="35"/>
      <c r="F13" s="35"/>
      <c r="G13" s="84"/>
      <c r="H13" s="51"/>
    </row>
    <row r="14" spans="1:8" ht="12.75" customHeight="1">
      <c r="A14" s="38"/>
      <c r="B14" s="97" t="s">
        <v>243</v>
      </c>
      <c r="C14" s="35"/>
      <c r="D14" s="35"/>
      <c r="E14" s="35"/>
      <c r="F14" s="35"/>
      <c r="G14" s="84"/>
      <c r="H14" s="51">
        <v>0</v>
      </c>
    </row>
    <row r="15" spans="1:8" ht="12.75" customHeight="1">
      <c r="A15" s="38"/>
      <c r="B15" s="35" t="s">
        <v>143</v>
      </c>
      <c r="C15" s="35"/>
      <c r="D15" s="35"/>
      <c r="E15" s="35"/>
      <c r="F15" s="35"/>
      <c r="G15" s="84"/>
      <c r="H15" s="51"/>
    </row>
    <row r="16" spans="1:8" ht="12.75" customHeight="1">
      <c r="A16" s="38"/>
      <c r="C16" s="35"/>
      <c r="D16" s="35"/>
      <c r="E16" s="35"/>
      <c r="F16" s="35"/>
      <c r="G16" s="84"/>
      <c r="H16" s="51">
        <v>0</v>
      </c>
    </row>
    <row r="17" spans="1:8" ht="12.75" customHeight="1">
      <c r="A17" s="38" t="s">
        <v>144</v>
      </c>
      <c r="B17" s="35" t="s">
        <v>239</v>
      </c>
      <c r="C17" s="35"/>
      <c r="D17" s="35"/>
      <c r="E17" s="35"/>
      <c r="F17" s="35"/>
      <c r="G17" s="84"/>
      <c r="H17" s="51"/>
    </row>
    <row r="18" spans="1:8" ht="12.75" customHeight="1">
      <c r="A18" s="38"/>
      <c r="C18" s="35"/>
      <c r="D18" s="35"/>
      <c r="E18" s="35"/>
      <c r="F18" s="35"/>
      <c r="G18" s="84"/>
      <c r="H18" s="51">
        <v>0</v>
      </c>
    </row>
    <row r="19" spans="1:8" ht="12.75" customHeight="1">
      <c r="A19" s="38" t="s">
        <v>147</v>
      </c>
      <c r="B19" s="35"/>
      <c r="C19" s="35"/>
      <c r="D19" s="35"/>
      <c r="E19" s="35"/>
      <c r="F19" s="35"/>
      <c r="G19" s="84"/>
      <c r="H19" s="51"/>
    </row>
    <row r="20" spans="1:8" ht="12.75" customHeight="1">
      <c r="B20" s="35"/>
      <c r="C20" s="35"/>
      <c r="D20" s="35"/>
      <c r="E20" s="35"/>
      <c r="F20" s="35"/>
      <c r="G20" s="84"/>
      <c r="H20" s="51">
        <v>0</v>
      </c>
    </row>
    <row r="21" spans="1:8" ht="12.75" customHeight="1">
      <c r="A21" s="38"/>
      <c r="B21" s="35"/>
      <c r="C21" s="35"/>
      <c r="D21" s="35"/>
      <c r="E21" s="35"/>
      <c r="F21" s="35"/>
      <c r="G21" s="84"/>
      <c r="H21" s="51"/>
    </row>
    <row r="22" spans="1:8" ht="27.6">
      <c r="A22" s="53" t="s">
        <v>127</v>
      </c>
      <c r="B22" s="54"/>
      <c r="C22" s="54"/>
      <c r="D22" s="54"/>
      <c r="E22" s="54"/>
      <c r="F22" s="46"/>
      <c r="G22" s="85"/>
      <c r="H22" s="51">
        <v>0</v>
      </c>
    </row>
    <row r="23" spans="1:8" ht="12.75" customHeight="1">
      <c r="A23" s="56"/>
      <c r="B23" s="35"/>
      <c r="C23" s="35"/>
      <c r="D23" s="35"/>
      <c r="E23" s="35"/>
      <c r="F23" s="35"/>
      <c r="G23" s="84"/>
      <c r="H23" s="51"/>
    </row>
    <row r="24" spans="1:8" ht="12.75" customHeight="1">
      <c r="A24" s="38"/>
      <c r="B24" s="57"/>
      <c r="C24" s="57"/>
      <c r="D24" s="57"/>
      <c r="E24" s="57"/>
      <c r="F24" s="35"/>
      <c r="G24" s="84"/>
      <c r="H24" s="51">
        <v>0</v>
      </c>
    </row>
    <row r="25" spans="1:8" ht="12.75" customHeight="1">
      <c r="A25" s="38"/>
      <c r="B25" s="35"/>
      <c r="C25" s="35"/>
      <c r="D25" s="35"/>
      <c r="E25" s="35"/>
      <c r="F25" s="35"/>
      <c r="G25" s="84"/>
      <c r="H25" s="51"/>
    </row>
    <row r="26" spans="1:8" ht="12.75" customHeight="1">
      <c r="A26" s="38"/>
      <c r="B26" s="35"/>
      <c r="C26" s="76"/>
      <c r="D26" s="35" t="s">
        <v>148</v>
      </c>
      <c r="E26" s="86">
        <v>0</v>
      </c>
      <c r="F26" s="35"/>
      <c r="G26" s="84"/>
      <c r="H26" s="51">
        <f>SUM(C26*E26)</f>
        <v>0</v>
      </c>
    </row>
    <row r="27" spans="1:8" s="35" customFormat="1" ht="12.75" customHeight="1" thickBot="1">
      <c r="A27" s="58"/>
      <c r="B27" s="59"/>
      <c r="C27" s="59"/>
      <c r="D27" s="59"/>
      <c r="E27" s="60"/>
      <c r="F27" s="87"/>
      <c r="G27" s="84"/>
      <c r="H27" s="61"/>
    </row>
    <row r="28" spans="1:8" ht="12.75" customHeight="1">
      <c r="A28" s="38" t="s">
        <v>245</v>
      </c>
      <c r="B28" s="35"/>
      <c r="C28" s="76"/>
      <c r="D28" s="35" t="s">
        <v>148</v>
      </c>
      <c r="E28" s="86">
        <v>0</v>
      </c>
      <c r="F28" s="52"/>
      <c r="G28" s="88">
        <f>SUM(C28*E28)</f>
        <v>0</v>
      </c>
      <c r="H28" s="51"/>
    </row>
    <row r="29" spans="1:8" ht="12.75" customHeight="1">
      <c r="A29" s="38" t="s">
        <v>244</v>
      </c>
      <c r="B29" s="35"/>
      <c r="C29" s="76"/>
      <c r="D29" s="35" t="s">
        <v>148</v>
      </c>
      <c r="E29" s="86">
        <v>0</v>
      </c>
      <c r="F29" s="52"/>
      <c r="G29" s="88">
        <f>SUM(C29*E29)</f>
        <v>0</v>
      </c>
      <c r="H29" s="39"/>
    </row>
    <row r="30" spans="1:8" ht="12.75" customHeight="1">
      <c r="A30" s="38" t="s">
        <v>237</v>
      </c>
      <c r="B30" s="35"/>
      <c r="C30" s="47"/>
      <c r="D30" s="35" t="s">
        <v>148</v>
      </c>
      <c r="E30" s="86">
        <v>0</v>
      </c>
      <c r="F30" s="52"/>
      <c r="G30" s="88">
        <f>SUM(C30*E30)</f>
        <v>0</v>
      </c>
      <c r="H30" s="39"/>
    </row>
    <row r="31" spans="1:8" ht="12.75" customHeight="1">
      <c r="A31" s="38" t="s">
        <v>238</v>
      </c>
      <c r="B31" s="35"/>
      <c r="C31" s="47"/>
      <c r="D31" s="35" t="s">
        <v>148</v>
      </c>
      <c r="E31" s="86">
        <v>0</v>
      </c>
      <c r="F31" s="52"/>
      <c r="G31" s="88">
        <f>SUM(C31*E31)</f>
        <v>0</v>
      </c>
      <c r="H31" s="39"/>
    </row>
    <row r="32" spans="1:8" ht="12.75" customHeight="1">
      <c r="A32" s="38"/>
      <c r="B32" s="35"/>
      <c r="C32" s="76"/>
      <c r="D32" s="35" t="s">
        <v>148</v>
      </c>
      <c r="E32" s="86">
        <v>0</v>
      </c>
      <c r="F32" s="52"/>
      <c r="G32" s="88">
        <f>SUM(C32*E32)</f>
        <v>0</v>
      </c>
      <c r="H32" s="39"/>
    </row>
    <row r="33" spans="1:10" ht="8.1" customHeight="1">
      <c r="A33" s="38"/>
      <c r="B33" s="35"/>
      <c r="C33" s="35"/>
      <c r="D33" s="35"/>
      <c r="E33" s="35"/>
      <c r="F33" s="35"/>
      <c r="G33" s="88"/>
      <c r="H33" s="39"/>
    </row>
    <row r="34" spans="1:10" ht="27.6">
      <c r="A34" s="53" t="s">
        <v>149</v>
      </c>
      <c r="B34" s="46"/>
      <c r="C34" s="46"/>
      <c r="D34" s="46"/>
      <c r="E34" s="46"/>
      <c r="F34" s="46"/>
      <c r="G34" s="88">
        <v>0</v>
      </c>
      <c r="H34" s="39"/>
    </row>
    <row r="35" spans="1:10" ht="8.1" customHeight="1">
      <c r="A35" s="56"/>
      <c r="B35" s="35"/>
      <c r="C35" s="35"/>
      <c r="D35" s="35"/>
      <c r="E35" s="35"/>
      <c r="F35" s="35"/>
      <c r="G35" s="88"/>
      <c r="H35" s="39"/>
    </row>
    <row r="36" spans="1:10" ht="8.1" customHeight="1">
      <c r="A36" s="38"/>
      <c r="B36" s="35"/>
      <c r="C36" s="35"/>
      <c r="D36" s="35"/>
      <c r="E36" s="35"/>
      <c r="F36" s="35"/>
      <c r="G36" s="88"/>
      <c r="H36" s="39"/>
    </row>
    <row r="37" spans="1:10">
      <c r="A37" s="38"/>
      <c r="B37" s="35"/>
      <c r="C37" s="76"/>
      <c r="D37" s="35" t="s">
        <v>148</v>
      </c>
      <c r="E37" s="86">
        <v>0</v>
      </c>
      <c r="F37" s="35"/>
      <c r="G37" s="88">
        <f>SUM(C37*E37)</f>
        <v>0</v>
      </c>
      <c r="H37" s="39"/>
    </row>
    <row r="38" spans="1:10" ht="8.1" customHeight="1">
      <c r="A38" s="38"/>
      <c r="B38" s="35"/>
      <c r="C38" s="35"/>
      <c r="D38" s="35"/>
      <c r="E38" s="35"/>
      <c r="F38" s="35"/>
      <c r="G38" s="88"/>
      <c r="H38" s="39"/>
    </row>
    <row r="39" spans="1:10" s="35" customFormat="1">
      <c r="A39" s="38"/>
      <c r="C39" s="76"/>
      <c r="D39" s="35" t="s">
        <v>148</v>
      </c>
      <c r="E39" s="86">
        <v>0</v>
      </c>
      <c r="G39" s="88">
        <f>SUM(C39*E39)</f>
        <v>0</v>
      </c>
      <c r="H39" s="39"/>
    </row>
    <row r="40" spans="1:10" ht="6" customHeight="1" thickBot="1">
      <c r="A40" s="58"/>
      <c r="B40" s="59"/>
      <c r="C40" s="59"/>
      <c r="D40" s="59"/>
      <c r="E40" s="59"/>
      <c r="F40" s="87"/>
      <c r="G40" s="89"/>
      <c r="H40" s="87"/>
    </row>
    <row r="41" spans="1:10" ht="13.5" customHeight="1">
      <c r="A41" s="38"/>
      <c r="B41" s="35"/>
      <c r="C41" s="35"/>
      <c r="D41" s="35"/>
      <c r="E41" s="35"/>
      <c r="F41" s="35"/>
      <c r="G41" s="84"/>
      <c r="H41" s="39"/>
    </row>
    <row r="42" spans="1:10">
      <c r="A42" s="62" t="s">
        <v>150</v>
      </c>
      <c r="B42" s="35"/>
      <c r="C42" s="35"/>
      <c r="D42" s="35"/>
      <c r="E42" s="35"/>
      <c r="F42" s="35"/>
      <c r="G42" s="90">
        <f>SUM(G28:G39)</f>
        <v>0</v>
      </c>
      <c r="H42" s="91">
        <f>SUM(H10:H26)</f>
        <v>0</v>
      </c>
    </row>
    <row r="43" spans="1:10">
      <c r="A43" s="62"/>
      <c r="B43" s="35"/>
      <c r="C43" s="35"/>
      <c r="D43" s="35"/>
      <c r="E43" s="35"/>
      <c r="F43" s="35"/>
      <c r="G43" s="84"/>
      <c r="H43" s="39"/>
    </row>
    <row r="44" spans="1:10">
      <c r="A44" s="62" t="s">
        <v>151</v>
      </c>
      <c r="B44" s="35"/>
      <c r="C44" s="35"/>
      <c r="D44" s="35"/>
      <c r="E44" s="35"/>
      <c r="F44" s="35"/>
      <c r="G44" s="90">
        <f>H42-G42</f>
        <v>0</v>
      </c>
      <c r="H44" s="39"/>
      <c r="J44" s="92"/>
    </row>
    <row r="45" spans="1:10" ht="6" customHeight="1">
      <c r="A45" s="62"/>
      <c r="B45" s="35"/>
      <c r="C45" s="35"/>
      <c r="D45" s="35"/>
      <c r="E45" s="35"/>
      <c r="F45" s="35"/>
      <c r="G45" s="93"/>
      <c r="H45" s="43"/>
    </row>
    <row r="46" spans="1:10">
      <c r="A46" s="62"/>
      <c r="B46" s="35"/>
      <c r="C46" s="35"/>
      <c r="D46" s="35"/>
      <c r="E46" s="35"/>
      <c r="F46" s="35"/>
      <c r="G46" s="84"/>
      <c r="H46" s="39"/>
    </row>
    <row r="47" spans="1:10" ht="14.4" thickBot="1">
      <c r="A47" s="62" t="s">
        <v>129</v>
      </c>
      <c r="B47" s="35"/>
      <c r="C47" s="35"/>
      <c r="D47" s="35"/>
      <c r="E47" s="35"/>
      <c r="F47" s="35"/>
      <c r="G47" s="94">
        <f>G42+G44</f>
        <v>0</v>
      </c>
      <c r="H47" s="64">
        <f>H42+H44</f>
        <v>0</v>
      </c>
    </row>
    <row r="48" spans="1:10" ht="6" customHeight="1" thickTop="1">
      <c r="A48" s="38"/>
      <c r="B48" s="35"/>
      <c r="C48" s="35"/>
      <c r="D48" s="35"/>
      <c r="E48" s="35"/>
      <c r="F48" s="35"/>
      <c r="G48" s="35"/>
      <c r="H48" s="65"/>
      <c r="I48" s="35"/>
    </row>
    <row r="49" spans="1:8" ht="12.75" customHeight="1">
      <c r="A49" s="38"/>
      <c r="B49" s="35"/>
      <c r="C49" s="35"/>
      <c r="D49" s="35"/>
      <c r="E49" s="35"/>
      <c r="F49" s="35"/>
      <c r="G49" s="35"/>
      <c r="H49" s="39"/>
    </row>
    <row r="50" spans="1:8" ht="12.75" customHeight="1">
      <c r="A50" s="66" t="s">
        <v>130</v>
      </c>
      <c r="B50" s="35"/>
      <c r="C50" s="35"/>
      <c r="D50" s="35"/>
      <c r="E50" s="35"/>
      <c r="F50" s="35"/>
      <c r="G50" s="35"/>
      <c r="H50" s="39"/>
    </row>
    <row r="51" spans="1:8" ht="12.75" customHeight="1">
      <c r="A51" s="38"/>
      <c r="B51" s="35"/>
      <c r="C51" s="35"/>
      <c r="D51" s="35"/>
      <c r="E51" s="35"/>
      <c r="F51" s="35"/>
      <c r="G51" s="35"/>
      <c r="H51" s="39"/>
    </row>
    <row r="52" spans="1:8" ht="12.75" customHeight="1">
      <c r="A52" s="38"/>
      <c r="B52" s="35"/>
      <c r="C52" s="35"/>
      <c r="D52" s="35"/>
      <c r="E52" s="35"/>
      <c r="F52" s="35"/>
      <c r="G52" s="35"/>
      <c r="H52" s="39"/>
    </row>
    <row r="53" spans="1:8" ht="12.75" customHeight="1">
      <c r="A53" s="38"/>
      <c r="B53" s="35"/>
      <c r="C53" s="35"/>
      <c r="D53" s="35"/>
      <c r="E53" s="35"/>
      <c r="F53" s="35"/>
      <c r="G53" s="35"/>
      <c r="H53" s="39"/>
    </row>
    <row r="54" spans="1:8" ht="12.75" customHeight="1">
      <c r="A54" s="67">
        <f>IF(G44&gt;0,G44,0)</f>
        <v>0</v>
      </c>
      <c r="B54" s="68" t="s">
        <v>132</v>
      </c>
      <c r="C54" s="47">
        <f>B4</f>
        <v>0</v>
      </c>
      <c r="D54" s="47"/>
      <c r="E54" s="47"/>
      <c r="F54" s="47"/>
      <c r="G54" s="69"/>
      <c r="H54" s="39"/>
    </row>
    <row r="55" spans="1:8" ht="12.75" customHeight="1">
      <c r="A55" s="95" t="s">
        <v>152</v>
      </c>
      <c r="B55" s="71" t="s">
        <v>134</v>
      </c>
      <c r="C55" s="41" t="s">
        <v>153</v>
      </c>
      <c r="D55" s="41"/>
      <c r="E55" s="71" t="s">
        <v>134</v>
      </c>
      <c r="F55" s="72" t="s">
        <v>135</v>
      </c>
      <c r="G55" s="72" t="s">
        <v>134</v>
      </c>
      <c r="H55" s="73"/>
    </row>
    <row r="56" spans="1:8" ht="12.75" customHeight="1">
      <c r="A56" s="38"/>
      <c r="B56" s="35"/>
      <c r="C56" s="35"/>
      <c r="D56" s="35"/>
      <c r="E56" s="35"/>
      <c r="F56" s="35"/>
      <c r="G56" s="35"/>
      <c r="H56" s="39"/>
    </row>
    <row r="57" spans="1:8" ht="12.75" customHeight="1">
      <c r="A57" s="96">
        <f>IF(G44&lt;0,G44,0)</f>
        <v>0</v>
      </c>
      <c r="B57" s="68" t="s">
        <v>154</v>
      </c>
      <c r="C57" s="47" t="s">
        <v>155</v>
      </c>
      <c r="D57" s="47"/>
      <c r="E57" s="69"/>
      <c r="F57" s="47"/>
      <c r="G57" s="69"/>
      <c r="H57" s="39"/>
    </row>
    <row r="58" spans="1:8" ht="12.75" customHeight="1">
      <c r="A58" s="38" t="s">
        <v>156</v>
      </c>
      <c r="B58" s="35" t="s">
        <v>157</v>
      </c>
      <c r="C58" s="41"/>
      <c r="D58" s="41"/>
      <c r="E58" s="41" t="s">
        <v>158</v>
      </c>
      <c r="F58" s="35"/>
      <c r="G58" s="35"/>
      <c r="H58" s="39"/>
    </row>
    <row r="59" spans="1:8" ht="12.75" customHeight="1">
      <c r="A59" s="38" t="s">
        <v>159</v>
      </c>
      <c r="B59" s="97" t="s">
        <v>160</v>
      </c>
      <c r="C59" s="35"/>
      <c r="D59" s="35"/>
      <c r="E59" s="35"/>
      <c r="F59" s="35"/>
      <c r="G59" s="35"/>
      <c r="H59" s="39"/>
    </row>
    <row r="60" spans="1:8" ht="12.75" customHeight="1">
      <c r="A60" s="38"/>
      <c r="B60" s="35"/>
      <c r="C60" s="35"/>
      <c r="D60" s="35"/>
      <c r="E60" s="35"/>
      <c r="F60" s="35"/>
      <c r="G60" s="35"/>
      <c r="H60" s="39"/>
    </row>
    <row r="61" spans="1:8" ht="12.75" customHeight="1">
      <c r="A61" s="74" t="s">
        <v>136</v>
      </c>
      <c r="B61" s="75"/>
      <c r="C61" s="76"/>
      <c r="D61" s="76"/>
      <c r="E61" s="77" t="s">
        <v>137</v>
      </c>
      <c r="F61" s="78">
        <f>B4</f>
        <v>0</v>
      </c>
      <c r="G61" s="78"/>
      <c r="H61" s="79"/>
    </row>
    <row r="62" spans="1:8" ht="12.75" customHeight="1">
      <c r="A62" s="120"/>
      <c r="B62" s="121"/>
      <c r="C62" s="46"/>
      <c r="D62" s="46"/>
      <c r="E62" s="122"/>
      <c r="F62" s="123"/>
      <c r="G62" s="123"/>
      <c r="H62" s="124"/>
    </row>
    <row r="63" spans="1:8" ht="12.75" customHeight="1">
      <c r="A63" s="62" t="s">
        <v>138</v>
      </c>
      <c r="B63" s="35"/>
      <c r="C63" s="35"/>
      <c r="D63" s="35"/>
      <c r="E63" s="35"/>
      <c r="F63" s="35"/>
      <c r="G63" s="35"/>
      <c r="H63" s="39"/>
    </row>
    <row r="64" spans="1:8">
      <c r="A64" s="98"/>
      <c r="B64" s="76"/>
      <c r="C64" s="76"/>
      <c r="D64" s="76"/>
      <c r="E64" s="76"/>
      <c r="F64" s="76"/>
      <c r="G64" s="76"/>
      <c r="H64" s="43"/>
    </row>
    <row r="67" spans="1:1">
      <c r="A67" s="80"/>
    </row>
    <row r="69" spans="1:1">
      <c r="A69" s="81"/>
    </row>
  </sheetData>
  <mergeCells count="1">
    <mergeCell ref="C2:F2"/>
  </mergeCells>
  <phoneticPr fontId="0" type="noConversion"/>
  <pageMargins left="0.7" right="0.7" top="0.78740157499999996" bottom="0.78740157499999996" header="0.3" footer="0.3"/>
  <pageSetup paperSize="9" scale="90" orientation="portrait" horizontalDpi="4294967293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1"/>
  <sheetViews>
    <sheetView zoomScaleNormal="100" workbookViewId="0"/>
  </sheetViews>
  <sheetFormatPr baseColWidth="10" defaultColWidth="10" defaultRowHeight="13.8"/>
  <cols>
    <col min="1" max="1" width="15.19921875" customWidth="1"/>
    <col min="2" max="2" width="21" customWidth="1"/>
    <col min="3" max="3" width="4.8984375" customWidth="1"/>
    <col min="4" max="4" width="4.59765625" customWidth="1"/>
    <col min="5" max="5" width="12.59765625" customWidth="1"/>
    <col min="6" max="6" width="4.59765625" customWidth="1"/>
    <col min="7" max="8" width="14.59765625" customWidth="1"/>
    <col min="9" max="11" width="11.3984375" customWidth="1"/>
  </cols>
  <sheetData>
    <row r="1" spans="1:8" ht="12.75" customHeight="1">
      <c r="A1" s="82"/>
      <c r="B1" s="46"/>
      <c r="C1" s="46"/>
      <c r="D1" s="46"/>
      <c r="E1" s="46"/>
      <c r="F1" s="46"/>
      <c r="G1" s="46"/>
      <c r="H1" s="44"/>
    </row>
    <row r="2" spans="1:8" ht="16.5" customHeight="1">
      <c r="A2" s="34" t="s">
        <v>173</v>
      </c>
      <c r="B2" s="35"/>
      <c r="C2" s="410">
        <f>Tourenprotokoll!G4</f>
        <v>0</v>
      </c>
      <c r="D2" s="410"/>
      <c r="E2" s="410"/>
      <c r="F2" s="410"/>
      <c r="G2" s="36" t="s">
        <v>113</v>
      </c>
      <c r="H2" s="37">
        <f>Tourenprotokoll!C4</f>
        <v>44197</v>
      </c>
    </row>
    <row r="3" spans="1:8" ht="12.75" customHeight="1">
      <c r="A3" s="38"/>
      <c r="B3" s="35"/>
      <c r="C3" s="35"/>
      <c r="D3" s="35"/>
      <c r="E3" s="35"/>
      <c r="F3" s="35"/>
      <c r="G3" s="35"/>
      <c r="H3" s="39"/>
    </row>
    <row r="4" spans="1:8" ht="12.75" customHeight="1">
      <c r="A4" s="38" t="s">
        <v>114</v>
      </c>
      <c r="B4" s="119">
        <f>Tourenprotokoll!J4</f>
        <v>0</v>
      </c>
      <c r="C4" s="35"/>
      <c r="D4" s="35"/>
      <c r="E4" s="35"/>
      <c r="F4" s="35"/>
      <c r="G4" s="35"/>
      <c r="H4" s="39"/>
    </row>
    <row r="5" spans="1:8" ht="12.75" customHeight="1">
      <c r="A5" s="38"/>
      <c r="B5" s="40" t="s">
        <v>115</v>
      </c>
      <c r="C5" s="35"/>
      <c r="D5" s="35"/>
      <c r="E5" s="35"/>
      <c r="F5" s="35"/>
      <c r="G5" s="35"/>
      <c r="H5" s="39"/>
    </row>
    <row r="6" spans="1:8" ht="12.75" customHeight="1">
      <c r="A6" s="38"/>
      <c r="B6" s="40" t="s">
        <v>116</v>
      </c>
      <c r="C6" s="35"/>
      <c r="D6" s="35"/>
      <c r="E6" s="35"/>
      <c r="F6" s="41"/>
      <c r="G6" s="41"/>
      <c r="H6" s="42"/>
    </row>
    <row r="7" spans="1:8" ht="12.75" customHeight="1">
      <c r="A7" s="38"/>
      <c r="B7" s="40" t="s">
        <v>117</v>
      </c>
      <c r="C7" s="35"/>
      <c r="D7" s="35"/>
      <c r="E7" s="35"/>
      <c r="F7" s="35"/>
      <c r="G7" s="35"/>
      <c r="H7" s="39"/>
    </row>
    <row r="8" spans="1:8" ht="12.75" customHeight="1">
      <c r="A8" s="38"/>
      <c r="B8" s="40" t="s">
        <v>118</v>
      </c>
      <c r="C8" s="35"/>
      <c r="D8" s="35"/>
      <c r="E8" s="35"/>
      <c r="F8" s="35"/>
      <c r="G8" s="35"/>
      <c r="H8" s="43"/>
    </row>
    <row r="9" spans="1:8" ht="12.75" customHeight="1">
      <c r="A9" s="38"/>
      <c r="B9" s="35"/>
      <c r="C9" s="35"/>
      <c r="D9" s="35"/>
      <c r="E9" s="35"/>
      <c r="F9" s="35"/>
      <c r="G9" s="83" t="s">
        <v>140</v>
      </c>
      <c r="H9" s="83" t="s">
        <v>119</v>
      </c>
    </row>
    <row r="10" spans="1:8" ht="12.75" customHeight="1">
      <c r="A10" s="45" t="s">
        <v>120</v>
      </c>
      <c r="B10" s="46" t="s">
        <v>141</v>
      </c>
      <c r="C10" s="47"/>
      <c r="D10" s="46" t="s">
        <v>121</v>
      </c>
      <c r="E10" s="48">
        <v>0.6</v>
      </c>
      <c r="F10" s="55"/>
      <c r="G10" s="83"/>
      <c r="H10" s="50">
        <f>SUM(C10*E10)</f>
        <v>0</v>
      </c>
    </row>
    <row r="11" spans="1:8" ht="9" customHeight="1">
      <c r="A11" s="38"/>
      <c r="B11" s="35"/>
      <c r="C11" s="35"/>
      <c r="D11" s="35"/>
      <c r="E11" s="35"/>
      <c r="F11" s="35"/>
      <c r="G11" s="84"/>
      <c r="H11" s="51"/>
    </row>
    <row r="12" spans="1:8" ht="12.75" customHeight="1">
      <c r="A12" s="38"/>
      <c r="B12" s="35" t="s">
        <v>142</v>
      </c>
      <c r="C12" s="35"/>
      <c r="D12" s="35"/>
      <c r="E12" s="52"/>
      <c r="F12" s="52"/>
      <c r="G12" s="84"/>
      <c r="H12" s="51">
        <v>0</v>
      </c>
    </row>
    <row r="13" spans="1:8" ht="9" customHeight="1">
      <c r="A13" s="38"/>
      <c r="B13" s="35"/>
      <c r="C13" s="35"/>
      <c r="D13" s="35"/>
      <c r="E13" s="35"/>
      <c r="F13" s="35"/>
      <c r="G13" s="84"/>
      <c r="H13" s="51"/>
    </row>
    <row r="14" spans="1:8" ht="12.75" customHeight="1">
      <c r="A14" s="38"/>
      <c r="B14" s="35" t="s">
        <v>143</v>
      </c>
      <c r="C14" s="35"/>
      <c r="D14" s="35"/>
      <c r="E14" s="35"/>
      <c r="F14" s="35"/>
      <c r="G14" s="84"/>
      <c r="H14" s="51">
        <v>0</v>
      </c>
    </row>
    <row r="15" spans="1:8" ht="9" customHeight="1">
      <c r="A15" s="38"/>
      <c r="B15" s="35"/>
      <c r="C15" s="35"/>
      <c r="D15" s="35"/>
      <c r="E15" s="35"/>
      <c r="F15" s="35"/>
      <c r="G15" s="84"/>
      <c r="H15" s="51"/>
    </row>
    <row r="16" spans="1:8" ht="12.75" customHeight="1">
      <c r="A16" s="38" t="s">
        <v>144</v>
      </c>
      <c r="B16" s="35" t="s">
        <v>145</v>
      </c>
      <c r="C16" s="35"/>
      <c r="D16" s="35"/>
      <c r="E16" s="35"/>
      <c r="F16" s="35"/>
      <c r="G16" s="84"/>
      <c r="H16" s="51">
        <v>0</v>
      </c>
    </row>
    <row r="17" spans="1:8" ht="9" customHeight="1">
      <c r="A17" s="38"/>
      <c r="B17" s="35"/>
      <c r="C17" s="35"/>
      <c r="D17" s="35"/>
      <c r="E17" s="35"/>
      <c r="F17" s="35"/>
      <c r="G17" s="84"/>
      <c r="H17" s="51"/>
    </row>
    <row r="18" spans="1:8" ht="12.75" customHeight="1">
      <c r="A18" s="38"/>
      <c r="B18" s="35" t="s">
        <v>146</v>
      </c>
      <c r="C18" s="35"/>
      <c r="D18" s="35"/>
      <c r="E18" s="35"/>
      <c r="F18" s="35"/>
      <c r="G18" s="84"/>
      <c r="H18" s="51">
        <v>0</v>
      </c>
    </row>
    <row r="19" spans="1:8" ht="9" customHeight="1">
      <c r="A19" s="38"/>
      <c r="B19" s="35"/>
      <c r="C19" s="35"/>
      <c r="D19" s="35"/>
      <c r="E19" s="35"/>
      <c r="F19" s="35"/>
      <c r="G19" s="84"/>
      <c r="H19" s="51"/>
    </row>
    <row r="20" spans="1:8" ht="12.75" customHeight="1">
      <c r="A20" s="38" t="s">
        <v>147</v>
      </c>
      <c r="B20" s="35"/>
      <c r="C20" s="35"/>
      <c r="D20" s="35"/>
      <c r="E20" s="35"/>
      <c r="F20" s="35"/>
      <c r="G20" s="84"/>
      <c r="H20" s="51">
        <v>0</v>
      </c>
    </row>
    <row r="21" spans="1:8" ht="7.5" customHeight="1">
      <c r="A21" s="38"/>
      <c r="B21" s="35"/>
      <c r="C21" s="35"/>
      <c r="D21" s="35"/>
      <c r="E21" s="35"/>
      <c r="F21" s="35"/>
      <c r="G21" s="84"/>
      <c r="H21" s="51"/>
    </row>
    <row r="22" spans="1:8" ht="27.6">
      <c r="A22" s="53" t="s">
        <v>127</v>
      </c>
      <c r="B22" s="54"/>
      <c r="C22" s="54"/>
      <c r="D22" s="54"/>
      <c r="E22" s="54"/>
      <c r="F22" s="46"/>
      <c r="G22" s="85"/>
      <c r="H22" s="51">
        <v>0</v>
      </c>
    </row>
    <row r="23" spans="1:8" ht="12.75" customHeight="1">
      <c r="A23" s="56"/>
      <c r="B23" s="35"/>
      <c r="C23" s="35"/>
      <c r="D23" s="35"/>
      <c r="E23" s="35"/>
      <c r="F23" s="35"/>
      <c r="G23" s="84"/>
      <c r="H23" s="51"/>
    </row>
    <row r="24" spans="1:8" ht="12.75" customHeight="1">
      <c r="A24" s="56"/>
      <c r="B24" s="57"/>
      <c r="C24" s="57"/>
      <c r="D24" s="57"/>
      <c r="E24" s="57"/>
      <c r="F24" s="35"/>
      <c r="G24" s="84"/>
      <c r="H24" s="51">
        <v>0</v>
      </c>
    </row>
    <row r="25" spans="1:8" ht="12.75" customHeight="1">
      <c r="A25" s="38"/>
      <c r="B25" s="35"/>
      <c r="C25" s="35"/>
      <c r="D25" s="35"/>
      <c r="E25" s="35"/>
      <c r="F25" s="35"/>
      <c r="G25" s="84"/>
      <c r="H25" s="51"/>
    </row>
    <row r="26" spans="1:8" ht="12.75" customHeight="1">
      <c r="A26" s="38"/>
      <c r="B26" s="57"/>
      <c r="C26" s="57"/>
      <c r="D26" s="57"/>
      <c r="E26" s="57"/>
      <c r="F26" s="35"/>
      <c r="G26" s="84"/>
      <c r="H26" s="51">
        <v>0</v>
      </c>
    </row>
    <row r="27" spans="1:8" ht="12.75" customHeight="1">
      <c r="A27" s="38"/>
      <c r="B27" s="35"/>
      <c r="C27" s="35"/>
      <c r="D27" s="35"/>
      <c r="E27" s="35"/>
      <c r="F27" s="35"/>
      <c r="G27" s="84"/>
      <c r="H27" s="51"/>
    </row>
    <row r="28" spans="1:8" ht="12.75" customHeight="1">
      <c r="A28" s="38"/>
      <c r="B28" s="35"/>
      <c r="C28" s="76"/>
      <c r="D28" s="35" t="s">
        <v>148</v>
      </c>
      <c r="E28" s="86">
        <v>0</v>
      </c>
      <c r="F28" s="35"/>
      <c r="G28" s="84"/>
      <c r="H28" s="51">
        <f>SUM(C28*E28)</f>
        <v>0</v>
      </c>
    </row>
    <row r="29" spans="1:8" ht="12.75" customHeight="1">
      <c r="A29" s="38"/>
      <c r="B29" s="35"/>
      <c r="C29" s="35"/>
      <c r="D29" s="35"/>
      <c r="E29" s="86"/>
      <c r="F29" s="35"/>
      <c r="G29" s="84"/>
      <c r="H29" s="51"/>
    </row>
    <row r="30" spans="1:8" ht="12.75" customHeight="1">
      <c r="A30" s="38"/>
      <c r="B30" s="35"/>
      <c r="C30" s="76"/>
      <c r="D30" s="35" t="s">
        <v>148</v>
      </c>
      <c r="E30" s="86">
        <v>0</v>
      </c>
      <c r="F30" s="35"/>
      <c r="G30" s="84"/>
      <c r="H30" s="51">
        <f>SUM(C30*E30)</f>
        <v>0</v>
      </c>
    </row>
    <row r="31" spans="1:8" s="35" customFormat="1" ht="12.75" customHeight="1" thickBot="1">
      <c r="A31" s="58"/>
      <c r="B31" s="59"/>
      <c r="C31" s="59"/>
      <c r="D31" s="59"/>
      <c r="E31" s="60"/>
      <c r="F31" s="87"/>
      <c r="G31" s="84"/>
      <c r="H31" s="61"/>
    </row>
    <row r="32" spans="1:8" ht="12.75" customHeight="1">
      <c r="A32" s="38" t="s">
        <v>161</v>
      </c>
      <c r="B32" s="35"/>
      <c r="C32" s="76"/>
      <c r="D32" s="35" t="s">
        <v>148</v>
      </c>
      <c r="E32" s="86">
        <v>0</v>
      </c>
      <c r="F32" s="52"/>
      <c r="G32" s="88">
        <f>SUM(C32*E32)</f>
        <v>0</v>
      </c>
      <c r="H32" s="51"/>
    </row>
    <row r="33" spans="1:8" ht="12.75" customHeight="1">
      <c r="A33" s="38" t="s">
        <v>162</v>
      </c>
      <c r="B33" s="35"/>
      <c r="C33" s="76"/>
      <c r="D33" s="35" t="s">
        <v>148</v>
      </c>
      <c r="E33" s="86">
        <v>0</v>
      </c>
      <c r="F33" s="52"/>
      <c r="G33" s="88">
        <f>SUM(C33*E33)</f>
        <v>0</v>
      </c>
      <c r="H33" s="39"/>
    </row>
    <row r="34" spans="1:8" ht="12.75" customHeight="1">
      <c r="A34" s="38"/>
      <c r="B34" s="35"/>
      <c r="C34" s="47"/>
      <c r="D34" s="35" t="s">
        <v>148</v>
      </c>
      <c r="E34" s="86">
        <v>0</v>
      </c>
      <c r="F34" s="52"/>
      <c r="G34" s="88">
        <f>SUM(C34*E34)</f>
        <v>0</v>
      </c>
      <c r="H34" s="39"/>
    </row>
    <row r="35" spans="1:8" ht="12.75" customHeight="1">
      <c r="A35" s="38" t="s">
        <v>163</v>
      </c>
      <c r="B35" s="35"/>
      <c r="C35" s="47"/>
      <c r="D35" s="35" t="s">
        <v>148</v>
      </c>
      <c r="E35" s="86">
        <v>0</v>
      </c>
      <c r="F35" s="52"/>
      <c r="G35" s="88">
        <f>SUM(C35*E35)</f>
        <v>0</v>
      </c>
      <c r="H35" s="39"/>
    </row>
    <row r="36" spans="1:8" ht="12.75" customHeight="1">
      <c r="A36" s="38"/>
      <c r="B36" s="35"/>
      <c r="C36" s="76"/>
      <c r="D36" s="35" t="s">
        <v>148</v>
      </c>
      <c r="E36" s="86">
        <v>0</v>
      </c>
      <c r="F36" s="52"/>
      <c r="G36" s="88">
        <f>SUM(C36*E36)</f>
        <v>0</v>
      </c>
      <c r="H36" s="39"/>
    </row>
    <row r="37" spans="1:8" ht="12.75" customHeight="1">
      <c r="A37" s="38"/>
      <c r="B37" s="35"/>
      <c r="C37" s="35"/>
      <c r="D37" s="35"/>
      <c r="E37" s="35"/>
      <c r="F37" s="35"/>
      <c r="G37" s="88"/>
      <c r="H37" s="39"/>
    </row>
    <row r="38" spans="1:8" ht="27.6">
      <c r="A38" s="53" t="s">
        <v>149</v>
      </c>
      <c r="B38" s="46"/>
      <c r="C38" s="46"/>
      <c r="D38" s="46"/>
      <c r="E38" s="46"/>
      <c r="F38" s="46"/>
      <c r="G38" s="88">
        <v>0</v>
      </c>
      <c r="H38" s="39"/>
    </row>
    <row r="39" spans="1:8" ht="12.75" customHeight="1">
      <c r="A39" s="56"/>
      <c r="B39" s="35"/>
      <c r="C39" s="35"/>
      <c r="D39" s="35"/>
      <c r="E39" s="35"/>
      <c r="F39" s="35"/>
      <c r="G39" s="88"/>
      <c r="H39" s="39"/>
    </row>
    <row r="40" spans="1:8" ht="12.75" customHeight="1">
      <c r="A40" s="56"/>
      <c r="B40" s="35"/>
      <c r="C40" s="35"/>
      <c r="D40" s="35"/>
      <c r="E40" s="35"/>
      <c r="F40" s="35"/>
      <c r="G40" s="88">
        <v>0</v>
      </c>
      <c r="H40" s="39"/>
    </row>
    <row r="41" spans="1:8" ht="12.75" customHeight="1">
      <c r="A41" s="38"/>
      <c r="B41" s="35"/>
      <c r="C41" s="35"/>
      <c r="D41" s="35"/>
      <c r="E41" s="35"/>
      <c r="F41" s="35"/>
      <c r="G41" s="88"/>
      <c r="H41" s="39"/>
    </row>
    <row r="42" spans="1:8" ht="12.75" customHeight="1">
      <c r="A42" s="38"/>
      <c r="B42" s="35"/>
      <c r="C42" s="35"/>
      <c r="D42" s="35"/>
      <c r="E42" s="35"/>
      <c r="F42" s="35"/>
      <c r="G42" s="88">
        <v>0</v>
      </c>
      <c r="H42" s="39"/>
    </row>
    <row r="43" spans="1:8" ht="12.75" customHeight="1">
      <c r="A43" s="38"/>
      <c r="B43" s="35"/>
      <c r="C43" s="35"/>
      <c r="D43" s="35"/>
      <c r="E43" s="35"/>
      <c r="F43" s="35"/>
      <c r="G43" s="88"/>
      <c r="H43" s="39"/>
    </row>
    <row r="44" spans="1:8" ht="12.75" customHeight="1">
      <c r="A44" s="38"/>
      <c r="B44" s="35"/>
      <c r="C44" s="76"/>
      <c r="D44" s="35" t="s">
        <v>148</v>
      </c>
      <c r="E44" s="86">
        <v>0</v>
      </c>
      <c r="F44" s="35"/>
      <c r="G44" s="88">
        <f>SUM(C44*E44)</f>
        <v>0</v>
      </c>
      <c r="H44" s="39"/>
    </row>
    <row r="45" spans="1:8" ht="12.75" customHeight="1">
      <c r="A45" s="38"/>
      <c r="B45" s="35"/>
      <c r="C45" s="35"/>
      <c r="D45" s="35"/>
      <c r="E45" s="35"/>
      <c r="F45" s="35"/>
      <c r="G45" s="88"/>
      <c r="H45" s="39"/>
    </row>
    <row r="46" spans="1:8" s="35" customFormat="1" ht="12.75" customHeight="1">
      <c r="A46" s="38"/>
      <c r="C46" s="76"/>
      <c r="D46" s="35" t="s">
        <v>148</v>
      </c>
      <c r="E46" s="86">
        <v>0</v>
      </c>
      <c r="G46" s="88">
        <f>SUM(C46*E46)</f>
        <v>0</v>
      </c>
      <c r="H46" s="39"/>
    </row>
    <row r="47" spans="1:8" ht="12.75" customHeight="1" thickBot="1">
      <c r="A47" s="58"/>
      <c r="B47" s="59"/>
      <c r="C47" s="59"/>
      <c r="D47" s="59"/>
      <c r="E47" s="59"/>
      <c r="F47" s="87"/>
      <c r="G47" s="89"/>
      <c r="H47" s="87"/>
    </row>
    <row r="48" spans="1:8" ht="7.5" customHeight="1">
      <c r="A48" s="38"/>
      <c r="B48" s="35"/>
      <c r="C48" s="35"/>
      <c r="D48" s="35"/>
      <c r="E48" s="35"/>
      <c r="F48" s="35"/>
      <c r="G48" s="84"/>
      <c r="H48" s="39"/>
    </row>
    <row r="49" spans="1:10" ht="12.75" customHeight="1">
      <c r="A49" s="62" t="s">
        <v>150</v>
      </c>
      <c r="B49" s="35"/>
      <c r="C49" s="35"/>
      <c r="D49" s="35"/>
      <c r="E49" s="35"/>
      <c r="F49" s="35"/>
      <c r="G49" s="90">
        <f>SUM(G32:G46)</f>
        <v>0</v>
      </c>
      <c r="H49" s="91">
        <f>SUM(H10:H30)</f>
        <v>0</v>
      </c>
    </row>
    <row r="50" spans="1:10" ht="7.5" customHeight="1">
      <c r="A50" s="62"/>
      <c r="B50" s="35"/>
      <c r="C50" s="35"/>
      <c r="D50" s="35"/>
      <c r="E50" s="35"/>
      <c r="F50" s="35"/>
      <c r="G50" s="84"/>
      <c r="H50" s="39"/>
    </row>
    <row r="51" spans="1:10" ht="12.75" customHeight="1">
      <c r="A51" s="62" t="s">
        <v>151</v>
      </c>
      <c r="B51" s="35"/>
      <c r="C51" s="35"/>
      <c r="D51" s="35"/>
      <c r="E51" s="35"/>
      <c r="F51" s="35"/>
      <c r="G51" s="90">
        <f>H49-G49</f>
        <v>0</v>
      </c>
      <c r="H51" s="39"/>
      <c r="J51" s="92"/>
    </row>
    <row r="52" spans="1:10" ht="7.5" customHeight="1">
      <c r="A52" s="62"/>
      <c r="B52" s="35"/>
      <c r="C52" s="35"/>
      <c r="D52" s="35"/>
      <c r="E52" s="35"/>
      <c r="F52" s="35"/>
      <c r="G52" s="93"/>
      <c r="H52" s="43"/>
    </row>
    <row r="53" spans="1:10" ht="12.75" customHeight="1">
      <c r="A53" s="62"/>
      <c r="B53" s="35"/>
      <c r="C53" s="35"/>
      <c r="D53" s="35"/>
      <c r="E53" s="35"/>
      <c r="F53" s="35"/>
      <c r="G53" s="84"/>
      <c r="H53" s="39"/>
    </row>
    <row r="54" spans="1:10" ht="12.75" customHeight="1" thickBot="1">
      <c r="A54" s="62" t="s">
        <v>129</v>
      </c>
      <c r="B54" s="35"/>
      <c r="C54" s="35"/>
      <c r="D54" s="35"/>
      <c r="E54" s="35"/>
      <c r="F54" s="35"/>
      <c r="G54" s="94">
        <f>G49+G51</f>
        <v>0</v>
      </c>
      <c r="H54" s="64">
        <f>H49+H51</f>
        <v>0</v>
      </c>
    </row>
    <row r="55" spans="1:10" ht="7.5" customHeight="1" thickTop="1">
      <c r="A55" s="38"/>
      <c r="B55" s="35"/>
      <c r="C55" s="35"/>
      <c r="D55" s="35"/>
      <c r="E55" s="35"/>
      <c r="F55" s="35"/>
      <c r="G55" s="35"/>
      <c r="H55" s="65"/>
      <c r="I55" s="35"/>
    </row>
    <row r="56" spans="1:10" ht="12.75" customHeight="1">
      <c r="A56" s="38"/>
      <c r="B56" s="35"/>
      <c r="C56" s="35"/>
      <c r="D56" s="35"/>
      <c r="E56" s="35"/>
      <c r="F56" s="35"/>
      <c r="G56" s="35"/>
      <c r="H56" s="39"/>
    </row>
    <row r="57" spans="1:10" ht="12.75" customHeight="1">
      <c r="A57" s="120" t="s">
        <v>130</v>
      </c>
      <c r="B57" s="46"/>
      <c r="C57" s="46"/>
      <c r="D57" s="46"/>
      <c r="E57" s="46"/>
      <c r="F57" s="46"/>
      <c r="G57" s="46"/>
      <c r="H57" s="44"/>
    </row>
    <row r="58" spans="1:10" ht="7.5" customHeight="1">
      <c r="A58" s="38"/>
      <c r="B58" s="35"/>
      <c r="C58" s="35"/>
      <c r="D58" s="35"/>
      <c r="E58" s="35"/>
      <c r="F58" s="35"/>
      <c r="G58" s="35"/>
      <c r="H58" s="39"/>
    </row>
    <row r="59" spans="1:10" ht="7.5" customHeight="1">
      <c r="A59" s="38"/>
      <c r="B59" s="35"/>
      <c r="C59" s="35"/>
      <c r="D59" s="35"/>
      <c r="E59" s="35"/>
      <c r="F59" s="35"/>
      <c r="G59" s="35"/>
      <c r="H59" s="39"/>
    </row>
    <row r="60" spans="1:10" ht="12.75" customHeight="1">
      <c r="A60" s="38"/>
      <c r="B60" s="35"/>
      <c r="C60" s="35"/>
      <c r="D60" s="35"/>
      <c r="E60" s="35"/>
      <c r="F60" s="35"/>
      <c r="G60" s="35"/>
      <c r="H60" s="39"/>
    </row>
    <row r="61" spans="1:10" ht="12.75" customHeight="1">
      <c r="A61" s="67">
        <f>IF(G51&gt;0,G51,0)</f>
        <v>0</v>
      </c>
      <c r="B61" s="68" t="s">
        <v>132</v>
      </c>
      <c r="C61" s="47">
        <f>B4</f>
        <v>0</v>
      </c>
      <c r="D61" s="47"/>
      <c r="E61" s="47"/>
      <c r="F61" s="47"/>
      <c r="G61" s="69"/>
      <c r="H61" s="39"/>
    </row>
    <row r="62" spans="1:10" ht="12.75" customHeight="1">
      <c r="A62" s="95" t="s">
        <v>164</v>
      </c>
      <c r="B62" s="71" t="s">
        <v>134</v>
      </c>
      <c r="C62" s="41" t="s">
        <v>153</v>
      </c>
      <c r="D62" s="41"/>
      <c r="E62" s="71" t="s">
        <v>134</v>
      </c>
      <c r="F62" s="72" t="s">
        <v>135</v>
      </c>
      <c r="G62" s="72" t="s">
        <v>134</v>
      </c>
      <c r="H62" s="73"/>
    </row>
    <row r="63" spans="1:10" ht="7.5" customHeight="1">
      <c r="A63" s="38"/>
      <c r="B63" s="35"/>
      <c r="C63" s="35"/>
      <c r="D63" s="35"/>
      <c r="E63" s="35"/>
      <c r="F63" s="35"/>
      <c r="G63" s="35"/>
      <c r="H63" s="39"/>
    </row>
    <row r="64" spans="1:10" ht="12.75" customHeight="1">
      <c r="A64" s="96">
        <f>IF(G51&lt;0,G51,0)</f>
        <v>0</v>
      </c>
      <c r="B64" s="68" t="s">
        <v>154</v>
      </c>
      <c r="C64" s="47" t="s">
        <v>165</v>
      </c>
      <c r="D64" s="47"/>
      <c r="E64" s="69"/>
      <c r="F64" s="47"/>
      <c r="G64" s="69"/>
      <c r="H64" s="39"/>
    </row>
    <row r="65" spans="1:8" ht="12.75" customHeight="1">
      <c r="A65" s="38" t="s">
        <v>156</v>
      </c>
      <c r="B65" s="35" t="s">
        <v>166</v>
      </c>
      <c r="C65" s="41" t="s">
        <v>153</v>
      </c>
      <c r="D65" s="41"/>
      <c r="E65" s="41">
        <v>254</v>
      </c>
      <c r="F65" s="35" t="s">
        <v>167</v>
      </c>
      <c r="G65" s="35" t="s">
        <v>168</v>
      </c>
      <c r="H65" s="39"/>
    </row>
    <row r="66" spans="1:8" ht="12.75" customHeight="1">
      <c r="A66" s="38" t="s">
        <v>169</v>
      </c>
      <c r="B66" s="97" t="s">
        <v>170</v>
      </c>
      <c r="C66" s="35"/>
      <c r="D66" s="35"/>
      <c r="E66" s="35"/>
      <c r="F66" s="35"/>
      <c r="G66" s="35"/>
      <c r="H66" s="39"/>
    </row>
    <row r="67" spans="1:8" ht="7.5" customHeight="1">
      <c r="A67" s="38"/>
      <c r="B67" s="35"/>
      <c r="C67" s="35"/>
      <c r="D67" s="35"/>
      <c r="E67" s="35"/>
      <c r="F67" s="35"/>
      <c r="G67" s="35"/>
      <c r="H67" s="39"/>
    </row>
    <row r="68" spans="1:8" ht="12.75" customHeight="1">
      <c r="A68" s="74" t="s">
        <v>136</v>
      </c>
      <c r="B68" s="75"/>
      <c r="C68" s="76"/>
      <c r="D68" s="76"/>
      <c r="E68" s="77" t="s">
        <v>137</v>
      </c>
      <c r="F68" s="78">
        <f>B4</f>
        <v>0</v>
      </c>
      <c r="G68" s="78"/>
      <c r="H68" s="79"/>
    </row>
    <row r="69" spans="1:8" ht="12.75" customHeight="1"/>
    <row r="70" spans="1:8" ht="12.75" customHeight="1"/>
    <row r="71" spans="1:8" ht="12.75" customHeight="1"/>
  </sheetData>
  <mergeCells count="1">
    <mergeCell ref="C2:F2"/>
  </mergeCells>
  <phoneticPr fontId="0" type="noConversion"/>
  <pageMargins left="0.7" right="0.7" top="0.78740157499999996" bottom="0.78740157499999996" header="0.3" footer="0.3"/>
  <pageSetup paperSize="9" scale="90" orientation="portrait" horizontalDpi="429496729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Infos</vt:lpstr>
      <vt:lpstr>Tourenprotokoll</vt:lpstr>
      <vt:lpstr>Notfallkonzept</vt:lpstr>
      <vt:lpstr>DropTours</vt:lpstr>
      <vt:lpstr>Anmeldeformular</vt:lpstr>
      <vt:lpstr>Daten</vt:lpstr>
      <vt:lpstr>Abrechnung_KiBe</vt:lpstr>
      <vt:lpstr>Abrechnug_Kurs</vt:lpstr>
      <vt:lpstr>Abrechnung_JO</vt:lpstr>
      <vt:lpstr>Abrechnung_Sektion</vt:lpstr>
      <vt:lpstr>Anmeldeinfos</vt:lpstr>
      <vt:lpstr>Abrechnung_KiBe!Druckbereich</vt:lpstr>
      <vt:lpstr>Notfallkonzept!Druckbereich</vt:lpstr>
      <vt:lpstr>Tourenprotokoll!Druckbereich</vt:lpstr>
      <vt:lpstr>Anmeldeformular!Drucktitel</vt:lpstr>
      <vt:lpstr>Erfahrung</vt:lpstr>
      <vt:lpstr>Material</vt:lpstr>
      <vt:lpstr>Namen1</vt:lpstr>
      <vt:lpstr>Namen2</vt:lpstr>
      <vt:lpstr>Namen3</vt:lpstr>
      <vt:lpstr>Namen4</vt:lpstr>
      <vt:lpstr>Verfügbar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2011-01-15T20:28:25Z</cp:lastPrinted>
  <dcterms:created xsi:type="dcterms:W3CDTF">2006-09-21T08:52:22Z</dcterms:created>
  <dcterms:modified xsi:type="dcterms:W3CDTF">2020-12-27T23:11:29Z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